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Landisk-f9f6d8\介入研究支援室\★共有ファイル\☆☆算定要領\20251107-_R5以前＆R6-7開始試験用ポイント表大改造（内容は変わらないが便利にするもの。決裁はしない）\R6-R7開始治験用\ポイント表\"/>
    </mc:Choice>
  </mc:AlternateContent>
  <xr:revisionPtr revIDLastSave="0" documentId="13_ncr:1_{8887F13D-FD2E-4A31-A75E-CDC292E7CBD4}" xr6:coauthVersionLast="47" xr6:coauthVersionMax="47" xr10:uidLastSave="{00000000-0000-0000-0000-000000000000}"/>
  <bookViews>
    <workbookView xWindow="-120" yWindow="-120" windowWidth="29040" windowHeight="15720" tabRatio="784" xr2:uid="{00000000-000D-0000-FFFF-FFFF00000000}"/>
  </bookViews>
  <sheets>
    <sheet name="➀治験等経費算定表" sheetId="16" r:id="rId1"/>
    <sheet name="②新規契約算出表" sheetId="2" r:id="rId2"/>
    <sheet name="③継続契約算出表" sheetId="10" r:id="rId3"/>
    <sheet name="④実績払い算出表(治験薬保管・生検・PK用)" sheetId="7" r:id="rId4"/>
    <sheet name="⑤カルテ閲覧のみの契約算出表" sheetId="18" r:id="rId5"/>
    <sheet name="⑥コホート追加用算出表" sheetId="9" r:id="rId6"/>
    <sheet name="⑦差込データ" sheetId="8" r:id="rId7"/>
  </sheets>
  <definedNames>
    <definedName name="_xlnm.Print_Area" localSheetId="0">'➀治験等経費算定表'!$A$1:$AX$135</definedName>
    <definedName name="_xlnm.Print_Area" localSheetId="1">②新規契約算出表!$A$1:$L$35</definedName>
    <definedName name="_xlnm.Print_Area" localSheetId="2">③継続契約算出表!$A$1:$L$38</definedName>
    <definedName name="_xlnm.Print_Area" localSheetId="3">'④実績払い算出表(治験薬保管・生検・PK用)'!$A$1:$L$35</definedName>
    <definedName name="_xlnm.Print_Area" localSheetId="4">⑤カルテ閲覧のみの契約算出表!$A$1:$L$11</definedName>
    <definedName name="_xlnm.Print_Area" localSheetId="5">⑥コホート追加用算出表!$A$1:$L$14</definedName>
    <definedName name="_xlnm.Print_Area" localSheetId="6">⑦差込データ!$A$1:$T$12</definedName>
    <definedName name="_xlnm.Print_Titles" localSheetId="0">'➀治験等経費算定表'!$1:$7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2" i="10" l="1"/>
  <c r="K31" i="10"/>
  <c r="K30" i="10"/>
  <c r="K29" i="10"/>
  <c r="AZ20" i="16" l="1"/>
  <c r="P135" i="16"/>
  <c r="P122" i="16"/>
  <c r="P112" i="16"/>
  <c r="W68" i="16"/>
  <c r="K28" i="7"/>
  <c r="K18" i="7"/>
  <c r="K27" i="2"/>
  <c r="K24" i="2"/>
  <c r="K27" i="10"/>
  <c r="AA76" i="16" l="1"/>
  <c r="AA75" i="16"/>
  <c r="U86" i="16"/>
  <c r="AA86" i="16"/>
  <c r="AA85" i="16"/>
  <c r="U85" i="16"/>
  <c r="K26" i="10"/>
  <c r="K33" i="10" s="1"/>
  <c r="W39" i="16"/>
  <c r="W44" i="16"/>
  <c r="BG21" i="16" l="1"/>
  <c r="P86" i="16"/>
  <c r="P85" i="16"/>
  <c r="W40" i="16"/>
  <c r="W41" i="16"/>
  <c r="W42" i="16"/>
  <c r="W43" i="16"/>
  <c r="W46" i="16"/>
  <c r="W47" i="16"/>
  <c r="W48" i="16"/>
  <c r="W45" i="16"/>
  <c r="E48" i="16"/>
  <c r="E47" i="16"/>
  <c r="E46" i="16"/>
  <c r="E45" i="16"/>
  <c r="E44" i="16"/>
  <c r="E63" i="16"/>
  <c r="E62" i="16"/>
  <c r="E61" i="16"/>
  <c r="E60" i="16"/>
  <c r="E59" i="16"/>
  <c r="P87" i="16" l="1"/>
  <c r="P88" i="16" s="1"/>
  <c r="P89" i="16" s="1"/>
  <c r="P90" i="16" s="1"/>
  <c r="E43" i="16"/>
  <c r="E42" i="16"/>
  <c r="E41" i="16"/>
  <c r="E40" i="16"/>
  <c r="E39" i="16"/>
  <c r="O12" i="8"/>
  <c r="N12" i="8"/>
  <c r="S5" i="8"/>
  <c r="R5" i="8"/>
  <c r="L5" i="8"/>
  <c r="M5" i="8"/>
  <c r="Q5" i="8"/>
  <c r="M12" i="8"/>
  <c r="P91" i="16" l="1"/>
  <c r="W60" i="16"/>
  <c r="W61" i="16"/>
  <c r="W62" i="16"/>
  <c r="W63" i="16"/>
  <c r="AE91" i="16" l="1"/>
  <c r="F16" i="2"/>
  <c r="Z20" i="16"/>
  <c r="AO95" i="16"/>
  <c r="AE95" i="16"/>
  <c r="Y95" i="16"/>
  <c r="K29" i="2" l="1"/>
  <c r="K28" i="2"/>
  <c r="K26" i="2"/>
  <c r="K23" i="2"/>
  <c r="U75" i="16" l="1"/>
  <c r="P75" i="16" s="1"/>
  <c r="U76" i="16"/>
  <c r="P76" i="16" s="1"/>
  <c r="K20" i="10"/>
  <c r="K19" i="10"/>
  <c r="K18" i="10"/>
  <c r="E2" i="10"/>
  <c r="B2" i="10"/>
  <c r="B3" i="10"/>
  <c r="K16" i="2"/>
  <c r="AB28" i="16" s="1"/>
  <c r="K10" i="2"/>
  <c r="AB25" i="16" s="1"/>
  <c r="K9" i="9"/>
  <c r="K8" i="9"/>
  <c r="P77" i="16" l="1"/>
  <c r="P78" i="16" s="1"/>
  <c r="P79" i="16" s="1"/>
  <c r="P80" i="16" s="1"/>
  <c r="P81" i="16" s="1"/>
  <c r="AE81" i="16" s="1"/>
  <c r="P5" i="8" s="1"/>
  <c r="K10" i="9"/>
  <c r="K17" i="7"/>
  <c r="K27" i="7"/>
  <c r="K14" i="2"/>
  <c r="K13" i="2"/>
  <c r="K12" i="2"/>
  <c r="AB27" i="16" s="1"/>
  <c r="V130" i="16" l="1"/>
  <c r="W130" i="16"/>
  <c r="X130" i="16"/>
  <c r="A17" i="16"/>
  <c r="K25" i="7" l="1"/>
  <c r="K8" i="18" l="1"/>
  <c r="AC106" i="16" l="1"/>
  <c r="AC107" i="16"/>
  <c r="AE5" i="16" l="1"/>
  <c r="I3" i="10" l="1"/>
  <c r="G3" i="10"/>
  <c r="E3" i="10"/>
  <c r="I2" i="10"/>
  <c r="G2" i="10"/>
  <c r="J12" i="8" l="1"/>
  <c r="C12" i="8"/>
  <c r="B12" i="8"/>
  <c r="B20" i="16" l="1"/>
  <c r="AB117" i="16" l="1"/>
  <c r="AB116" i="16"/>
  <c r="W59" i="16" l="1"/>
  <c r="W64" i="16" s="1"/>
  <c r="W65" i="16" l="1"/>
  <c r="W66" i="16" l="1"/>
  <c r="W67" i="16" s="1"/>
  <c r="K30" i="7" l="1"/>
  <c r="K29" i="7"/>
  <c r="K20" i="7"/>
  <c r="K19" i="7"/>
  <c r="U106" i="16" s="1"/>
  <c r="P106" i="16" s="1"/>
  <c r="K21" i="7" l="1"/>
  <c r="U107" i="16"/>
  <c r="P107" i="16" s="1"/>
  <c r="P108" i="16" s="1"/>
  <c r="K12" i="10" l="1"/>
  <c r="AB44" i="16" s="1"/>
  <c r="K17" i="2"/>
  <c r="AB29" i="16" l="1"/>
  <c r="W29" i="16" s="1"/>
  <c r="K30" i="2"/>
  <c r="W49" i="16" l="1"/>
  <c r="P109" i="16"/>
  <c r="P110" i="16" s="1"/>
  <c r="P111" i="16" s="1"/>
  <c r="K9" i="10" l="1"/>
  <c r="K10" i="10"/>
  <c r="AB41" i="16" l="1"/>
  <c r="AB40" i="16"/>
  <c r="AB39" i="16"/>
  <c r="AB42" i="16"/>
  <c r="AB43" i="16"/>
  <c r="K18" i="2"/>
  <c r="K13" i="10"/>
  <c r="M26" i="2" l="1"/>
  <c r="M28" i="2"/>
  <c r="M23" i="2"/>
  <c r="B2" i="7" l="1"/>
  <c r="E2" i="7"/>
  <c r="B3" i="7" l="1"/>
  <c r="N4" i="10"/>
  <c r="N3" i="10"/>
  <c r="N2" i="10"/>
  <c r="AH1" i="16" s="1"/>
  <c r="I16" i="16" l="1"/>
  <c r="B5" i="8"/>
  <c r="B2" i="9"/>
  <c r="M10" i="10"/>
  <c r="J5" i="8" l="1"/>
  <c r="E2" i="9"/>
  <c r="K11" i="9"/>
  <c r="U130" i="16" s="1"/>
  <c r="K21" i="10"/>
  <c r="N4" i="2"/>
  <c r="AI11" i="16" s="1"/>
  <c r="B3" i="9" s="1"/>
  <c r="N3" i="2"/>
  <c r="N2" i="2"/>
  <c r="P95" i="16" l="1"/>
  <c r="P96" i="16" s="1"/>
  <c r="P97" i="16" s="1"/>
  <c r="P98" i="16" s="1"/>
  <c r="P99" i="16" s="1"/>
  <c r="J35" i="10"/>
  <c r="P130" i="16"/>
  <c r="P129" i="16"/>
  <c r="C5" i="8"/>
  <c r="W50" i="16"/>
  <c r="W51" i="16" s="1"/>
  <c r="P100" i="16" l="1"/>
  <c r="BG23" i="16" s="1"/>
  <c r="AJ20" i="16" s="1"/>
  <c r="O5" i="8" s="1"/>
  <c r="P131" i="16"/>
  <c r="P132" i="16" s="1"/>
  <c r="P133" i="16" s="1"/>
  <c r="P134" i="16" s="1"/>
  <c r="W52" i="16"/>
  <c r="W53" i="16" s="1"/>
  <c r="W54" i="16" s="1"/>
  <c r="I9" i="7"/>
  <c r="J9" i="7" s="1"/>
  <c r="J10" i="7" l="1"/>
  <c r="U117" i="16" l="1"/>
  <c r="P117" i="16" s="1"/>
  <c r="U116" i="16"/>
  <c r="P116" i="16" s="1"/>
  <c r="P118" i="16" l="1"/>
  <c r="P119" i="16" s="1"/>
  <c r="P120" i="16" l="1"/>
  <c r="P121" i="16" s="1"/>
  <c r="K31" i="7"/>
  <c r="K32" i="7" s="1"/>
  <c r="W25" i="16" l="1"/>
  <c r="W28" i="16" l="1"/>
  <c r="AE27" i="16"/>
  <c r="AC27" i="16"/>
  <c r="AD27" i="16"/>
  <c r="W27" i="16" l="1"/>
  <c r="W26" i="16"/>
  <c r="J32" i="2"/>
  <c r="W30" i="16" l="1"/>
  <c r="W31" i="16" s="1"/>
  <c r="W32" i="16" s="1"/>
  <c r="W33" i="16" l="1"/>
  <c r="W34" i="16" s="1"/>
  <c r="W35" i="16" l="1"/>
  <c r="L20" i="16" l="1"/>
  <c r="N5"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tarou yosan</author>
    <author>試験支援室担当２</author>
  </authors>
  <commentList>
    <comment ref="AH39" authorId="0" shapeId="0" xr:uid="{F8984FF4-CF23-4CD4-B761-B4E7ABCA2E64}">
      <text>
        <r>
          <rPr>
            <b/>
            <sz val="9"/>
            <color indexed="81"/>
            <rFont val="MS P ゴシック"/>
            <family val="3"/>
            <charset val="128"/>
          </rPr>
          <t>該当する場合は「レ」を選択してください。</t>
        </r>
      </text>
    </comment>
    <comment ref="AH44" authorId="0" shapeId="0" xr:uid="{942C572C-1F6E-44F1-B96B-9289A0566155}">
      <text>
        <r>
          <rPr>
            <b/>
            <sz val="9"/>
            <color indexed="81"/>
            <rFont val="MS P ゴシック"/>
            <family val="3"/>
            <charset val="128"/>
          </rPr>
          <t>該当する場合は「レ」を選択してください。</t>
        </r>
        <r>
          <rPr>
            <sz val="9"/>
            <color indexed="81"/>
            <rFont val="MS P ゴシック"/>
            <family val="3"/>
            <charset val="128"/>
          </rPr>
          <t xml:space="preserve">
</t>
        </r>
      </text>
    </comment>
    <comment ref="AA75" authorId="1" shapeId="0" xr:uid="{556F98F3-A160-44F0-BBEC-B74A9F97C6D8}">
      <text>
        <r>
          <rPr>
            <sz val="12"/>
            <color indexed="81"/>
            <rFont val="MS P ゴシック"/>
            <family val="3"/>
            <charset val="128"/>
          </rPr>
          <t>初年度用【依頼者入力】シートの新規症例数
※新規の場合は</t>
        </r>
        <r>
          <rPr>
            <b/>
            <sz val="12"/>
            <color indexed="81"/>
            <rFont val="MS P ゴシック"/>
            <family val="3"/>
            <charset val="128"/>
          </rPr>
          <t>「②新規契約算出表」</t>
        </r>
        <r>
          <rPr>
            <sz val="12"/>
            <color indexed="81"/>
            <rFont val="MS P ゴシック"/>
            <family val="3"/>
            <charset val="128"/>
          </rPr>
          <t>に、継続の場合は</t>
        </r>
        <r>
          <rPr>
            <b/>
            <sz val="12"/>
            <color indexed="81"/>
            <rFont val="MS P ゴシック"/>
            <family val="3"/>
            <charset val="128"/>
          </rPr>
          <t>「③継続契約算出表」</t>
        </r>
        <r>
          <rPr>
            <sz val="12"/>
            <color indexed="81"/>
            <rFont val="MS P ゴシック"/>
            <family val="3"/>
            <charset val="128"/>
          </rPr>
          <t>に、</t>
        </r>
        <r>
          <rPr>
            <b/>
            <sz val="12"/>
            <color indexed="81"/>
            <rFont val="MS P ゴシック"/>
            <family val="3"/>
            <charset val="128"/>
          </rPr>
          <t>それぞれ入力</t>
        </r>
        <r>
          <rPr>
            <sz val="12"/>
            <color indexed="81"/>
            <rFont val="MS P ゴシック"/>
            <family val="3"/>
            <charset val="128"/>
          </rPr>
          <t xml:space="preserve">してください。それぞれのシートから金額＆症例数を関数で引用しています。
</t>
        </r>
        <r>
          <rPr>
            <b/>
            <sz val="12"/>
            <color indexed="81"/>
            <rFont val="MS P ゴシック"/>
            <family val="3"/>
            <charset val="128"/>
          </rPr>
          <t>（【新規契約_新規症例登録経費】と【継続契約_新規症例登録経費】のうち一方は0円になります。）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試験支援室担当２</author>
  </authors>
  <commentList>
    <comment ref="C4" authorId="0" shapeId="0" xr:uid="{D4E020F0-93AB-42DD-A60A-7B43C3700BFC}">
      <text>
        <r>
          <rPr>
            <b/>
            <sz val="9"/>
            <color indexed="81"/>
            <rFont val="MS P ゴシック"/>
            <family val="3"/>
            <charset val="128"/>
          </rPr>
          <t>試</t>
        </r>
        <r>
          <rPr>
            <b/>
            <sz val="11"/>
            <color indexed="81"/>
            <rFont val="MS P ゴシック"/>
            <family val="3"/>
            <charset val="128"/>
          </rPr>
          <t>験支援室担当２:</t>
        </r>
        <r>
          <rPr>
            <sz val="11"/>
            <color indexed="81"/>
            <rFont val="MS P ゴシック"/>
            <family val="3"/>
            <charset val="128"/>
          </rPr>
          <t xml:space="preserve">
契約書の予定症例数となります</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試験支援室担当２</author>
    <author>tarou yosan</author>
  </authors>
  <commentList>
    <comment ref="C4" authorId="0" shapeId="0" xr:uid="{B547E603-8C5D-4A7C-8399-1EC358E90EEF}">
      <text>
        <r>
          <rPr>
            <b/>
            <sz val="9"/>
            <color indexed="81"/>
            <rFont val="MS P ゴシック"/>
            <family val="3"/>
            <charset val="128"/>
          </rPr>
          <t>試</t>
        </r>
        <r>
          <rPr>
            <b/>
            <sz val="11"/>
            <color indexed="81"/>
            <rFont val="MS P ゴシック"/>
            <family val="3"/>
            <charset val="128"/>
          </rPr>
          <t>験支援室担当２:</t>
        </r>
        <r>
          <rPr>
            <sz val="11"/>
            <color indexed="81"/>
            <rFont val="MS P ゴシック"/>
            <family val="3"/>
            <charset val="128"/>
          </rPr>
          <t xml:space="preserve">
契約書の予定症例数となります</t>
        </r>
        <r>
          <rPr>
            <sz val="9"/>
            <color indexed="81"/>
            <rFont val="MS P ゴシック"/>
            <family val="3"/>
            <charset val="128"/>
          </rPr>
          <t xml:space="preserve">
</t>
        </r>
      </text>
    </comment>
    <comment ref="G11" authorId="1" shapeId="0" xr:uid="{5A4EFF8F-EBF7-4F7B-B917-1D1630AE4CB0}">
      <text>
        <r>
          <rPr>
            <sz val="9"/>
            <color indexed="81"/>
            <rFont val="MS P ゴシック"/>
            <family val="3"/>
            <charset val="128"/>
          </rPr>
          <t>実施計画書上必須でない、生検・PKの実績払いを希望する場合のみ「有」を選択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R10</author>
    <author>jutaku-44</author>
  </authors>
  <commentList>
    <comment ref="E10" authorId="0" shapeId="0" xr:uid="{F5A1FE21-1EE3-489D-B552-00F35486EE99}">
      <text>
        <r>
          <rPr>
            <b/>
            <sz val="9"/>
            <color indexed="81"/>
            <rFont val="MS P ゴシック"/>
            <family val="3"/>
            <charset val="128"/>
          </rPr>
          <t>入力不要</t>
        </r>
      </text>
    </comment>
    <comment ref="I15" authorId="1" shapeId="0" xr:uid="{DF763E90-0B0D-495F-A6A2-CEB24FD1743B}">
      <text>
        <r>
          <rPr>
            <b/>
            <sz val="9"/>
            <color indexed="81"/>
            <rFont val="ＭＳ Ｐゴシック"/>
            <family val="3"/>
            <charset val="128"/>
          </rPr>
          <t>生検の時期を下欄に記載のこと。</t>
        </r>
      </text>
    </comment>
    <comment ref="I25" authorId="1" shapeId="0" xr:uid="{00000000-0006-0000-0200-000008000000}">
      <text>
        <r>
          <rPr>
            <b/>
            <sz val="9"/>
            <color indexed="81"/>
            <rFont val="ＭＳ Ｐゴシック"/>
            <family val="3"/>
            <charset val="128"/>
          </rPr>
          <t>PKの内訳を下欄に記載のこと。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試験支援室担当２</author>
  </authors>
  <commentList>
    <comment ref="K7" authorId="0" shapeId="0" xr:uid="{8B04A80D-E6AC-4A05-A2F8-B3A88F874932}">
      <text>
        <r>
          <rPr>
            <b/>
            <sz val="9"/>
            <color indexed="81"/>
            <rFont val="MS P ゴシック"/>
            <family val="3"/>
            <charset val="128"/>
          </rPr>
          <t>試験支援室担当２:</t>
        </r>
        <r>
          <rPr>
            <sz val="9"/>
            <color indexed="81"/>
            <rFont val="MS P ゴシック"/>
            <family val="3"/>
            <charset val="128"/>
          </rPr>
          <t xml:space="preserve">
カルテ閲覧契約の場合は１０，０００を手入力してください</t>
        </r>
      </text>
    </comment>
  </commentList>
</comments>
</file>

<file path=xl/sharedStrings.xml><?xml version="1.0" encoding="utf-8"?>
<sst xmlns="http://schemas.openxmlformats.org/spreadsheetml/2006/main" count="587" uniqueCount="286">
  <si>
    <t>受託番号</t>
    <rPh sb="0" eb="2">
      <t>ジュタク</t>
    </rPh>
    <rPh sb="2" eb="4">
      <t>バンゴウ</t>
    </rPh>
    <phoneticPr fontId="3"/>
  </si>
  <si>
    <t xml:space="preserve">
20**年　　月　　日
　　　　　　　作成
</t>
    <rPh sb="5" eb="6">
      <t>ネン</t>
    </rPh>
    <rPh sb="8" eb="9">
      <t>ガツ</t>
    </rPh>
    <rPh sb="11" eb="12">
      <t>ニチ</t>
    </rPh>
    <rPh sb="20" eb="22">
      <t>サクセイ</t>
    </rPh>
    <phoneticPr fontId="3"/>
  </si>
  <si>
    <t>治験段階</t>
    <rPh sb="0" eb="2">
      <t>チケン</t>
    </rPh>
    <rPh sb="2" eb="4">
      <t>ダンカイ</t>
    </rPh>
    <phoneticPr fontId="3"/>
  </si>
  <si>
    <t>　　　相</t>
    <rPh sb="3" eb="4">
      <t>ソウ</t>
    </rPh>
    <phoneticPr fontId="3"/>
  </si>
  <si>
    <t xml:space="preserve">    内  容</t>
    <rPh sb="4" eb="8">
      <t>ナイヨウ</t>
    </rPh>
    <phoneticPr fontId="3"/>
  </si>
  <si>
    <t>金    額</t>
    <rPh sb="0" eb="6">
      <t>キンガク</t>
    </rPh>
    <phoneticPr fontId="3"/>
  </si>
  <si>
    <t>円</t>
    <rPh sb="0" eb="1">
      <t>エン</t>
    </rPh>
    <phoneticPr fontId="3"/>
  </si>
  <si>
    <t>１症例あたりのポイント</t>
    <rPh sb="1" eb="3">
      <t>ショウレイ</t>
    </rPh>
    <phoneticPr fontId="3"/>
  </si>
  <si>
    <t>定額</t>
    <rPh sb="0" eb="2">
      <t>テイガク</t>
    </rPh>
    <phoneticPr fontId="3"/>
  </si>
  <si>
    <t>総額（税抜）</t>
    <rPh sb="0" eb="2">
      <t>ソウガク</t>
    </rPh>
    <rPh sb="3" eb="5">
      <t>ゼイヌキ</t>
    </rPh>
    <phoneticPr fontId="2"/>
  </si>
  <si>
    <t>円/月</t>
    <rPh sb="0" eb="1">
      <t>エン</t>
    </rPh>
    <rPh sb="2" eb="3">
      <t>ツキ</t>
    </rPh>
    <phoneticPr fontId="2"/>
  </si>
  <si>
    <t>治験期間通算予定症例</t>
    <rPh sb="0" eb="2">
      <t>チケン</t>
    </rPh>
    <rPh sb="2" eb="4">
      <t>キカン</t>
    </rPh>
    <rPh sb="4" eb="6">
      <t>ツウサン</t>
    </rPh>
    <rPh sb="6" eb="8">
      <t>ヨテイ</t>
    </rPh>
    <rPh sb="8" eb="10">
      <t>ショウレイ</t>
    </rPh>
    <phoneticPr fontId="2"/>
  </si>
  <si>
    <t>円/症例</t>
    <rPh sb="0" eb="1">
      <t>エン</t>
    </rPh>
    <rPh sb="2" eb="4">
      <t>ショウレイ</t>
    </rPh>
    <phoneticPr fontId="3"/>
  </si>
  <si>
    <t>症例</t>
    <rPh sb="0" eb="1">
      <t>ショウ</t>
    </rPh>
    <rPh sb="1" eb="2">
      <t>レイ</t>
    </rPh>
    <phoneticPr fontId="2"/>
  </si>
  <si>
    <t>室温</t>
    <rPh sb="0" eb="2">
      <t>シツオン</t>
    </rPh>
    <phoneticPr fontId="2"/>
  </si>
  <si>
    <t>円/症例</t>
    <rPh sb="0" eb="1">
      <t>エン</t>
    </rPh>
    <rPh sb="2" eb="4">
      <t>ショウレイ</t>
    </rPh>
    <phoneticPr fontId="2"/>
  </si>
  <si>
    <t>円</t>
    <rPh sb="0" eb="1">
      <t>エン</t>
    </rPh>
    <phoneticPr fontId="2"/>
  </si>
  <si>
    <t>円</t>
    <rPh sb="0" eb="1">
      <t>エン</t>
    </rPh>
    <phoneticPr fontId="2"/>
  </si>
  <si>
    <t>希望の有無</t>
    <rPh sb="0" eb="2">
      <t>キボウ</t>
    </rPh>
    <rPh sb="3" eb="5">
      <t>ウム</t>
    </rPh>
    <phoneticPr fontId="2"/>
  </si>
  <si>
    <t>円/回</t>
    <rPh sb="0" eb="1">
      <t>エン</t>
    </rPh>
    <rPh sb="2" eb="3">
      <t>カイ</t>
    </rPh>
    <phoneticPr fontId="3"/>
  </si>
  <si>
    <t>＜新規契約算出表＞</t>
    <rPh sb="1" eb="3">
      <t>シンキ</t>
    </rPh>
    <rPh sb="3" eb="5">
      <t>ケイヤク</t>
    </rPh>
    <rPh sb="5" eb="7">
      <t>サンシュツ</t>
    </rPh>
    <rPh sb="7" eb="8">
      <t>ヒョウ</t>
    </rPh>
    <phoneticPr fontId="3"/>
  </si>
  <si>
    <t>＜実績払い算出表（治験薬保管・生検・PK用）＞</t>
    <rPh sb="1" eb="3">
      <t>ジッセキ</t>
    </rPh>
    <rPh sb="3" eb="4">
      <t>ハラ</t>
    </rPh>
    <rPh sb="5" eb="7">
      <t>サンシュツ</t>
    </rPh>
    <rPh sb="7" eb="8">
      <t>ヒョウ</t>
    </rPh>
    <rPh sb="15" eb="17">
      <t>セイケン</t>
    </rPh>
    <rPh sb="20" eb="21">
      <t>ヨウ</t>
    </rPh>
    <phoneticPr fontId="3"/>
  </si>
  <si>
    <t>冷凍・
特殊</t>
    <rPh sb="0" eb="2">
      <t>レイトウ</t>
    </rPh>
    <rPh sb="4" eb="6">
      <t>トクシュ</t>
    </rPh>
    <phoneticPr fontId="2"/>
  </si>
  <si>
    <t>合計
ﾎﾟｲﾝﾄ</t>
    <rPh sb="0" eb="2">
      <t>ゴウケイ</t>
    </rPh>
    <phoneticPr fontId="2"/>
  </si>
  <si>
    <t>回数入力</t>
    <rPh sb="0" eb="4">
      <t>カイスウニュウリョク</t>
    </rPh>
    <phoneticPr fontId="2"/>
  </si>
  <si>
    <t>PKの内訳</t>
    <rPh sb="3" eb="5">
      <t>ウチワケ</t>
    </rPh>
    <phoneticPr fontId="2"/>
  </si>
  <si>
    <t>ﾎﾟｲﾝﾄ
/症例</t>
    <rPh sb="7" eb="9">
      <t>ショウレイ</t>
    </rPh>
    <phoneticPr fontId="2"/>
  </si>
  <si>
    <t>予定契約金額</t>
    <phoneticPr fontId="3"/>
  </si>
  <si>
    <t>契約時請求金額</t>
    <phoneticPr fontId="3"/>
  </si>
  <si>
    <t>１症例あたり金額</t>
    <phoneticPr fontId="3"/>
  </si>
  <si>
    <t>（氏名）</t>
    <rPh sb="1" eb="2">
      <t>シ</t>
    </rPh>
    <rPh sb="2" eb="3">
      <t>メイ</t>
    </rPh>
    <phoneticPr fontId="3"/>
  </si>
  <si>
    <t>依頼者
社名</t>
    <rPh sb="0" eb="3">
      <t>イライシャ</t>
    </rPh>
    <rPh sb="4" eb="6">
      <t>シャメイ</t>
    </rPh>
    <phoneticPr fontId="3"/>
  </si>
  <si>
    <t>依頼者
住所</t>
    <rPh sb="0" eb="3">
      <t>イライシャ</t>
    </rPh>
    <rPh sb="4" eb="6">
      <t>ジュウショ</t>
    </rPh>
    <phoneticPr fontId="3"/>
  </si>
  <si>
    <t>代表者
職　氏名</t>
    <rPh sb="0" eb="3">
      <t>ダイヒョウシャ</t>
    </rPh>
    <rPh sb="4" eb="5">
      <t>ショク</t>
    </rPh>
    <rPh sb="6" eb="8">
      <t>シメイ</t>
    </rPh>
    <phoneticPr fontId="3"/>
  </si>
  <si>
    <t>CRO
社名
（2社契約と調査は不要）</t>
    <rPh sb="4" eb="5">
      <t>シャ</t>
    </rPh>
    <rPh sb="5" eb="6">
      <t>メイ</t>
    </rPh>
    <rPh sb="9" eb="10">
      <t>シャ</t>
    </rPh>
    <rPh sb="10" eb="12">
      <t>ケイヤク</t>
    </rPh>
    <rPh sb="13" eb="15">
      <t>チョウサ</t>
    </rPh>
    <rPh sb="16" eb="18">
      <t>フヨウ</t>
    </rPh>
    <phoneticPr fontId="3"/>
  </si>
  <si>
    <t>CRO
住所
（2社契約と調査は不要）</t>
    <rPh sb="4" eb="6">
      <t>ジュウショ</t>
    </rPh>
    <phoneticPr fontId="3"/>
  </si>
  <si>
    <t>CRO
代表者職　氏名
（2社契約と調査は不要）</t>
    <rPh sb="4" eb="7">
      <t>ダイヒョウシャ</t>
    </rPh>
    <rPh sb="7" eb="8">
      <t>ショク</t>
    </rPh>
    <rPh sb="9" eb="11">
      <t>シメイ</t>
    </rPh>
    <phoneticPr fontId="3"/>
  </si>
  <si>
    <t>研究実施計画書番号
（調査は不要）</t>
    <rPh sb="0" eb="2">
      <t>ケンキュウ</t>
    </rPh>
    <rPh sb="2" eb="4">
      <t>ジッシ</t>
    </rPh>
    <rPh sb="4" eb="7">
      <t>ケイカクショ</t>
    </rPh>
    <rPh sb="7" eb="9">
      <t>バンゴウ</t>
    </rPh>
    <rPh sb="11" eb="13">
      <t>チョウサ</t>
    </rPh>
    <rPh sb="14" eb="16">
      <t>フヨウ</t>
    </rPh>
    <phoneticPr fontId="3"/>
  </si>
  <si>
    <t>研究（調査）課題名</t>
    <rPh sb="0" eb="2">
      <t>ケンキュウ</t>
    </rPh>
    <rPh sb="3" eb="5">
      <t>チョウサ</t>
    </rPh>
    <rPh sb="6" eb="8">
      <t>カダイ</t>
    </rPh>
    <rPh sb="8" eb="9">
      <t>メイ</t>
    </rPh>
    <phoneticPr fontId="3"/>
  </si>
  <si>
    <t>研究（調査）内容</t>
    <rPh sb="0" eb="2">
      <t>ケンキュウ</t>
    </rPh>
    <rPh sb="3" eb="5">
      <t>チョウサ</t>
    </rPh>
    <rPh sb="6" eb="8">
      <t>ナイヨウ</t>
    </rPh>
    <phoneticPr fontId="3"/>
  </si>
  <si>
    <t>契約書作成用電子データシート（契約書に差込印刷しますので、誤字脱字がないようにお願いします）</t>
    <phoneticPr fontId="3"/>
  </si>
  <si>
    <t>研究（調査）実施責任医師</t>
    <rPh sb="0" eb="2">
      <t>ケンキュウ</t>
    </rPh>
    <rPh sb="3" eb="5">
      <t>チョウサ</t>
    </rPh>
    <rPh sb="6" eb="8">
      <t>ジッシ</t>
    </rPh>
    <rPh sb="8" eb="10">
      <t>セキニン</t>
    </rPh>
    <rPh sb="10" eb="12">
      <t>イシ</t>
    </rPh>
    <phoneticPr fontId="3"/>
  </si>
  <si>
    <t>納入義務者名</t>
    <phoneticPr fontId="3"/>
  </si>
  <si>
    <t>金　　額</t>
    <phoneticPr fontId="3"/>
  </si>
  <si>
    <t>部分を入力してください</t>
    <phoneticPr fontId="2"/>
  </si>
  <si>
    <t>受託番号：</t>
    <phoneticPr fontId="2"/>
  </si>
  <si>
    <t>課題名：</t>
    <phoneticPr fontId="2"/>
  </si>
  <si>
    <t>依頼者名：</t>
    <phoneticPr fontId="2"/>
  </si>
  <si>
    <t>依頼者名：</t>
    <phoneticPr fontId="2"/>
  </si>
  <si>
    <t>課題名：</t>
    <phoneticPr fontId="2"/>
  </si>
  <si>
    <t>症例</t>
    <rPh sb="0" eb="2">
      <t>ショウレイ</t>
    </rPh>
    <phoneticPr fontId="2"/>
  </si>
  <si>
    <t>コホート追加時に請求する経費
（1契約あたり）</t>
    <rPh sb="4" eb="6">
      <t>ツイカ</t>
    </rPh>
    <rPh sb="6" eb="7">
      <t>ジ</t>
    </rPh>
    <rPh sb="8" eb="10">
      <t>セイキュウ</t>
    </rPh>
    <rPh sb="12" eb="14">
      <t>ケイヒ</t>
    </rPh>
    <rPh sb="17" eb="19">
      <t>ケイヤク</t>
    </rPh>
    <phoneticPr fontId="2"/>
  </si>
  <si>
    <t>円</t>
    <rPh sb="0" eb="1">
      <t>エン</t>
    </rPh>
    <phoneticPr fontId="2"/>
  </si>
  <si>
    <t>合計
ポイント</t>
    <rPh sb="0" eb="2">
      <t>ゴウケイ</t>
    </rPh>
    <phoneticPr fontId="2"/>
  </si>
  <si>
    <t>１症例あたりの採血回数</t>
    <rPh sb="1" eb="3">
      <t>ショウレイ</t>
    </rPh>
    <rPh sb="7" eb="9">
      <t>サイケツ</t>
    </rPh>
    <rPh sb="9" eb="11">
      <t>カイスウ</t>
    </rPh>
    <phoneticPr fontId="3"/>
  </si>
  <si>
    <t>１症例あたりの必須で
ない生検の最大回数</t>
    <rPh sb="1" eb="3">
      <t>ショウレイ</t>
    </rPh>
    <rPh sb="7" eb="9">
      <t>ヒッス</t>
    </rPh>
    <rPh sb="13" eb="15">
      <t>セイケン</t>
    </rPh>
    <rPh sb="16" eb="18">
      <t>サイダイ</t>
    </rPh>
    <rPh sb="18" eb="20">
      <t>カイスウ</t>
    </rPh>
    <phoneticPr fontId="3"/>
  </si>
  <si>
    <t>必須でない
生検の時期</t>
    <rPh sb="0" eb="2">
      <t>ヒッス</t>
    </rPh>
    <rPh sb="6" eb="8">
      <t>セイケン</t>
    </rPh>
    <rPh sb="9" eb="11">
      <t>ジキ</t>
    </rPh>
    <phoneticPr fontId="2"/>
  </si>
  <si>
    <t>初年度登録予定症例</t>
    <rPh sb="0" eb="3">
      <t>ショネンド</t>
    </rPh>
    <rPh sb="3" eb="5">
      <t>トウロク</t>
    </rPh>
    <rPh sb="5" eb="7">
      <t>ヨテイ</t>
    </rPh>
    <rPh sb="7" eb="9">
      <t>ショウレイ</t>
    </rPh>
    <phoneticPr fontId="3"/>
  </si>
  <si>
    <t>区　　分</t>
  </si>
  <si>
    <t>□治験   　□製造販売後臨床試験　</t>
    <phoneticPr fontId="3"/>
  </si>
  <si>
    <t>西暦　　　　　年　　　　月　　　　日　　　～　　　西暦　　　　　年　　　　月　　　　日</t>
    <phoneticPr fontId="3"/>
  </si>
  <si>
    <t>年</t>
    <rPh sb="0" eb="1">
      <t>ネン</t>
    </rPh>
    <phoneticPr fontId="3"/>
  </si>
  <si>
    <t>月</t>
    <rPh sb="0" eb="1">
      <t>ツキ</t>
    </rPh>
    <phoneticPr fontId="3"/>
  </si>
  <si>
    <t>日</t>
    <rPh sb="0" eb="1">
      <t>ヒ</t>
    </rPh>
    <phoneticPr fontId="3"/>
  </si>
  <si>
    <t>（</t>
    <phoneticPr fontId="3"/>
  </si>
  <si>
    <t>）</t>
    <phoneticPr fontId="3"/>
  </si>
  <si>
    <t>治験依頼者</t>
  </si>
  <si>
    <t>名     称：</t>
    <phoneticPr fontId="3"/>
  </si>
  <si>
    <t>代 表 者：</t>
    <phoneticPr fontId="3"/>
  </si>
  <si>
    <t>治験責任医師</t>
  </si>
  <si>
    <t>氏　　名：</t>
    <phoneticPr fontId="3"/>
  </si>
  <si>
    <t>区分</t>
  </si>
  <si>
    <t>費目</t>
  </si>
  <si>
    <t>金額(円)</t>
  </si>
  <si>
    <t>算定内訳</t>
    <phoneticPr fontId="3"/>
  </si>
  <si>
    <t>直接経費</t>
  </si>
  <si>
    <t>小計</t>
    <rPh sb="0" eb="2">
      <t>ショウケイ</t>
    </rPh>
    <phoneticPr fontId="3"/>
  </si>
  <si>
    <t>直接経費計</t>
    <rPh sb="0" eb="2">
      <t>チョクセツ</t>
    </rPh>
    <rPh sb="2" eb="4">
      <t>ケイヒ</t>
    </rPh>
    <rPh sb="4" eb="5">
      <t>ケイ</t>
    </rPh>
    <phoneticPr fontId="3"/>
  </si>
  <si>
    <t>間接経費</t>
    <phoneticPr fontId="3"/>
  </si>
  <si>
    <t>直接経費 ×30%</t>
    <rPh sb="0" eb="2">
      <t>チョクセツ</t>
    </rPh>
    <rPh sb="2" eb="4">
      <t>ケイヒ</t>
    </rPh>
    <phoneticPr fontId="3"/>
  </si>
  <si>
    <t xml:space="preserve">合計  </t>
    <phoneticPr fontId="3"/>
  </si>
  <si>
    <t>算定内訳</t>
  </si>
  <si>
    <t>小計</t>
    <phoneticPr fontId="3"/>
  </si>
  <si>
    <t>直接経費×30％</t>
    <rPh sb="0" eb="2">
      <t>チョクセツ</t>
    </rPh>
    <rPh sb="2" eb="4">
      <t>ケイヒ</t>
    </rPh>
    <phoneticPr fontId="3"/>
  </si>
  <si>
    <t>合計  (税込み）</t>
    <rPh sb="5" eb="7">
      <t>ゼイコ</t>
    </rPh>
    <phoneticPr fontId="3"/>
  </si>
  <si>
    <t>円</t>
    <phoneticPr fontId="3"/>
  </si>
  <si>
    <t>合計　</t>
    <phoneticPr fontId="3"/>
  </si>
  <si>
    <t>合計　(税込み）</t>
    <rPh sb="4" eb="6">
      <t>ゼイコ</t>
    </rPh>
    <phoneticPr fontId="3"/>
  </si>
  <si>
    <t>　</t>
  </si>
  <si>
    <t>：</t>
    <phoneticPr fontId="2"/>
  </si>
  <si>
    <t>円</t>
    <rPh sb="0" eb="1">
      <t>エン</t>
    </rPh>
    <phoneticPr fontId="2"/>
  </si>
  <si>
    <t>受託番号</t>
    <rPh sb="0" eb="2">
      <t>ジュタク</t>
    </rPh>
    <rPh sb="2" eb="4">
      <t>バンゴウ</t>
    </rPh>
    <phoneticPr fontId="2"/>
  </si>
  <si>
    <t>１．治験課題名</t>
    <phoneticPr fontId="3"/>
  </si>
  <si>
    <t xml:space="preserve">  愛知県がんセンター　病院長 殿</t>
    <rPh sb="2" eb="5">
      <t>アイチケン</t>
    </rPh>
    <rPh sb="12" eb="14">
      <t>ビョウイン</t>
    </rPh>
    <rPh sb="14" eb="15">
      <t>オサ</t>
    </rPh>
    <rPh sb="16" eb="17">
      <t>ドノ</t>
    </rPh>
    <phoneticPr fontId="2"/>
  </si>
  <si>
    <t>２．契約予定金額</t>
    <rPh sb="2" eb="4">
      <t>ケイヤク</t>
    </rPh>
    <rPh sb="4" eb="6">
      <t>ヨテイ</t>
    </rPh>
    <rPh sb="6" eb="8">
      <t>キンガク</t>
    </rPh>
    <phoneticPr fontId="2"/>
  </si>
  <si>
    <t>×</t>
  </si>
  <si>
    <t>円/回</t>
    <rPh sb="2" eb="3">
      <t>カイ</t>
    </rPh>
    <phoneticPr fontId="3"/>
  </si>
  <si>
    <t>(ポイント数）×3,000円</t>
    <rPh sb="5" eb="6">
      <t>スウ</t>
    </rPh>
    <rPh sb="13" eb="14">
      <t>エン</t>
    </rPh>
    <phoneticPr fontId="3"/>
  </si>
  <si>
    <t>１ポイント 1,000円/月</t>
    <rPh sb="11" eb="12">
      <t>エン</t>
    </rPh>
    <rPh sb="13" eb="14">
      <t>ツキ</t>
    </rPh>
    <phoneticPr fontId="2"/>
  </si>
  <si>
    <t>受託番号:</t>
    <phoneticPr fontId="2"/>
  </si>
  <si>
    <t>回</t>
    <rPh sb="0" eb="1">
      <t>カイ</t>
    </rPh>
    <phoneticPr fontId="2"/>
  </si>
  <si>
    <t>(ポイント数）×1,000円</t>
    <rPh sb="5" eb="6">
      <t>スウ</t>
    </rPh>
    <rPh sb="13" eb="14">
      <t>エン</t>
    </rPh>
    <phoneticPr fontId="3"/>
  </si>
  <si>
    <t>契約期間</t>
    <rPh sb="0" eb="2">
      <t>ケイヤク</t>
    </rPh>
    <rPh sb="2" eb="4">
      <t>キカン</t>
    </rPh>
    <phoneticPr fontId="3"/>
  </si>
  <si>
    <t>症例数入力</t>
    <rPh sb="0" eb="2">
      <t>ショウレイ</t>
    </rPh>
    <rPh sb="2" eb="3">
      <t>スウ</t>
    </rPh>
    <rPh sb="3" eb="5">
      <t>ニュウリョク</t>
    </rPh>
    <phoneticPr fontId="2"/>
  </si>
  <si>
    <t>東京都○○区○○○○○
△△ビル(必要時のみ）</t>
  </si>
  <si>
    <t>代表取締役社長　○○　○○</t>
  </si>
  <si>
    <t>＠＠＠株式会社</t>
  </si>
  <si>
    <t>治験が継続する症例（既契約分）</t>
    <rPh sb="0" eb="2">
      <t>チケン</t>
    </rPh>
    <rPh sb="3" eb="5">
      <t>ケイゾク</t>
    </rPh>
    <rPh sb="7" eb="9">
      <t>ショウレイ</t>
    </rPh>
    <rPh sb="10" eb="13">
      <t>キケイヤク</t>
    </rPh>
    <rPh sb="13" eb="14">
      <t>ブン</t>
    </rPh>
    <phoneticPr fontId="3"/>
  </si>
  <si>
    <t>&lt;&lt;カルテ閲覧のみの契約はこちらへ記載してください&gt;&gt;</t>
    <rPh sb="5" eb="7">
      <t>エツラン</t>
    </rPh>
    <rPh sb="10" eb="12">
      <t>ケイヤク</t>
    </rPh>
    <rPh sb="17" eb="19">
      <t>キサイ</t>
    </rPh>
    <phoneticPr fontId="3"/>
  </si>
  <si>
    <t>カルテ閲覧のみ（既登録症例に限る）</t>
  </si>
  <si>
    <t>症例分</t>
    <rPh sb="0" eb="2">
      <t>ショウレイ</t>
    </rPh>
    <rPh sb="2" eb="3">
      <t>フン</t>
    </rPh>
    <phoneticPr fontId="2"/>
  </si>
  <si>
    <t>契約締結時請求金額</t>
    <rPh sb="0" eb="2">
      <t>ケイヤク</t>
    </rPh>
    <rPh sb="2" eb="4">
      <t>テイケツ</t>
    </rPh>
    <rPh sb="4" eb="5">
      <t>トキ</t>
    </rPh>
    <rPh sb="5" eb="7">
      <t>セイキュウ</t>
    </rPh>
    <rPh sb="7" eb="9">
      <t>キンガク</t>
    </rPh>
    <phoneticPr fontId="2"/>
  </si>
  <si>
    <t>３．固定治験等経費</t>
    <rPh sb="2" eb="4">
      <t>コテイ</t>
    </rPh>
    <rPh sb="4" eb="6">
      <t>チケン</t>
    </rPh>
    <rPh sb="6" eb="7">
      <t>トウ</t>
    </rPh>
    <rPh sb="7" eb="9">
      <t>ケイヒ</t>
    </rPh>
    <phoneticPr fontId="2"/>
  </si>
  <si>
    <t>：契約時に請求</t>
    <rPh sb="1" eb="3">
      <t>ケイヤク</t>
    </rPh>
    <rPh sb="3" eb="4">
      <t>トキ</t>
    </rPh>
    <rPh sb="5" eb="7">
      <t>セイキュウ</t>
    </rPh>
    <phoneticPr fontId="2"/>
  </si>
  <si>
    <t>A　 審査費</t>
    <phoneticPr fontId="3"/>
  </si>
  <si>
    <t>A+B+C+D+E</t>
    <phoneticPr fontId="3"/>
  </si>
  <si>
    <t>4．変動（出来高）治験等経費</t>
    <rPh sb="2" eb="4">
      <t>ヘンドウ</t>
    </rPh>
    <rPh sb="5" eb="8">
      <t>デキダカ</t>
    </rPh>
    <rPh sb="9" eb="11">
      <t>チケン</t>
    </rPh>
    <rPh sb="11" eb="12">
      <t>トウ</t>
    </rPh>
    <rPh sb="12" eb="14">
      <t>ケイヒ</t>
    </rPh>
    <phoneticPr fontId="3"/>
  </si>
  <si>
    <t>５．変動（実績）治験等経費＜依頼者算出分＞</t>
    <rPh sb="2" eb="4">
      <t>ヘンドウ</t>
    </rPh>
    <rPh sb="5" eb="7">
      <t>ジッセキ</t>
    </rPh>
    <rPh sb="8" eb="10">
      <t>チケン</t>
    </rPh>
    <rPh sb="10" eb="11">
      <t>トウ</t>
    </rPh>
    <rPh sb="11" eb="13">
      <t>ケイヒ</t>
    </rPh>
    <rPh sb="14" eb="17">
      <t>イライシャ</t>
    </rPh>
    <rPh sb="17" eb="19">
      <t>サンシュツ</t>
    </rPh>
    <rPh sb="19" eb="20">
      <t>フン</t>
    </rPh>
    <phoneticPr fontId="3"/>
  </si>
  <si>
    <t>費　　　目</t>
    <rPh sb="0" eb="1">
      <t>ヒ</t>
    </rPh>
    <rPh sb="4" eb="5">
      <t>メ</t>
    </rPh>
    <phoneticPr fontId="3"/>
  </si>
  <si>
    <t>(【新規】臨床試験研究経費ポイント数）×3,000円</t>
    <rPh sb="2" eb="4">
      <t>シンキ</t>
    </rPh>
    <rPh sb="5" eb="7">
      <t>リンショウ</t>
    </rPh>
    <rPh sb="7" eb="9">
      <t>シケン</t>
    </rPh>
    <rPh sb="9" eb="11">
      <t>ケンキュウ</t>
    </rPh>
    <rPh sb="11" eb="13">
      <t>ケイヒ</t>
    </rPh>
    <rPh sb="17" eb="18">
      <t>スウ</t>
    </rPh>
    <rPh sb="25" eb="26">
      <t>エン</t>
    </rPh>
    <phoneticPr fontId="3"/>
  </si>
  <si>
    <t>(【新規】臨床試験研究経費ポイント数）×1,000円</t>
    <rPh sb="2" eb="4">
      <t>シンキ</t>
    </rPh>
    <rPh sb="5" eb="7">
      <t>リンショウ</t>
    </rPh>
    <rPh sb="7" eb="9">
      <t>シケン</t>
    </rPh>
    <rPh sb="9" eb="11">
      <t>ケンキュウ</t>
    </rPh>
    <rPh sb="11" eb="13">
      <t>ケイヒ</t>
    </rPh>
    <rPh sb="17" eb="18">
      <t>スウ</t>
    </rPh>
    <rPh sb="25" eb="26">
      <t>エン</t>
    </rPh>
    <phoneticPr fontId="3"/>
  </si>
  <si>
    <t>合計金額</t>
    <rPh sb="0" eb="2">
      <t>ゴウケイ</t>
    </rPh>
    <rPh sb="2" eb="4">
      <t>キンガク</t>
    </rPh>
    <phoneticPr fontId="2"/>
  </si>
  <si>
    <t>＜継続契約算出表＞</t>
    <phoneticPr fontId="3"/>
  </si>
  <si>
    <t>費　　目</t>
    <rPh sb="0" eb="1">
      <t>ヒ</t>
    </rPh>
    <rPh sb="3" eb="4">
      <t>メ</t>
    </rPh>
    <phoneticPr fontId="3"/>
  </si>
  <si>
    <t>＜カルテ閲覧のみの契約算出表＞</t>
    <rPh sb="4" eb="6">
      <t>エツラン</t>
    </rPh>
    <rPh sb="9" eb="11">
      <t>ケイヤク</t>
    </rPh>
    <rPh sb="11" eb="13">
      <t>サンシュツ</t>
    </rPh>
    <rPh sb="13" eb="14">
      <t>ヒョウ</t>
    </rPh>
    <phoneticPr fontId="3"/>
  </si>
  <si>
    <t>□医薬品　□医療機器　□再生医療等製品</t>
    <phoneticPr fontId="3"/>
  </si>
  <si>
    <t xml:space="preserve">  Ａ×20%</t>
    <phoneticPr fontId="3"/>
  </si>
  <si>
    <t xml:space="preserve"> 費　目</t>
    <rPh sb="1" eb="2">
      <t>ヒ</t>
    </rPh>
    <rPh sb="3" eb="4">
      <t>メ</t>
    </rPh>
    <phoneticPr fontId="3"/>
  </si>
  <si>
    <t>費　目</t>
    <rPh sb="0" eb="1">
      <t>ヒ</t>
    </rPh>
    <rPh sb="2" eb="3">
      <t>メ</t>
    </rPh>
    <phoneticPr fontId="3"/>
  </si>
  <si>
    <t>＜コホート追加用算出表＞</t>
    <rPh sb="5" eb="7">
      <t>ツイカ</t>
    </rPh>
    <rPh sb="7" eb="8">
      <t>ヨウ</t>
    </rPh>
    <rPh sb="8" eb="10">
      <t>サンシュツ</t>
    </rPh>
    <rPh sb="10" eb="11">
      <t>ヒョウ</t>
    </rPh>
    <phoneticPr fontId="3"/>
  </si>
  <si>
    <t>【新規契約_固定経費】</t>
    <rPh sb="1" eb="3">
      <t>シンキ</t>
    </rPh>
    <rPh sb="3" eb="5">
      <t>ケイヤク</t>
    </rPh>
    <rPh sb="6" eb="8">
      <t>コテイ</t>
    </rPh>
    <rPh sb="8" eb="10">
      <t>ケイヒ</t>
    </rPh>
    <phoneticPr fontId="2"/>
  </si>
  <si>
    <t>【新規契約_固定経費】：契約時に請求</t>
    <rPh sb="1" eb="3">
      <t>シンキ</t>
    </rPh>
    <rPh sb="3" eb="5">
      <t>ケイヤク</t>
    </rPh>
    <rPh sb="6" eb="8">
      <t>コテイ</t>
    </rPh>
    <rPh sb="8" eb="10">
      <t>ケイヒ</t>
    </rPh>
    <rPh sb="12" eb="14">
      <t>ケイヤク</t>
    </rPh>
    <rPh sb="14" eb="15">
      <t>トキ</t>
    </rPh>
    <rPh sb="16" eb="18">
      <t>セイキュウ</t>
    </rPh>
    <phoneticPr fontId="2"/>
  </si>
  <si>
    <t>【新規契約_新規症例登録経費】：投薬開始時に請求</t>
    <rPh sb="1" eb="3">
      <t>シンキ</t>
    </rPh>
    <rPh sb="3" eb="5">
      <t>ケイヤク</t>
    </rPh>
    <rPh sb="6" eb="8">
      <t>シンキ</t>
    </rPh>
    <rPh sb="8" eb="10">
      <t>ショウレイ</t>
    </rPh>
    <rPh sb="10" eb="12">
      <t>トウロク</t>
    </rPh>
    <rPh sb="12" eb="14">
      <t>ケイヒ</t>
    </rPh>
    <rPh sb="16" eb="18">
      <t>トウヤク</t>
    </rPh>
    <rPh sb="18" eb="20">
      <t>カイシ</t>
    </rPh>
    <rPh sb="20" eb="21">
      <t>トキ</t>
    </rPh>
    <rPh sb="22" eb="24">
      <t>セイキュウ</t>
    </rPh>
    <phoneticPr fontId="2"/>
  </si>
  <si>
    <t>【継続契約_固定経費（カルテ閲覧のみ）】　：契約時に請求</t>
    <rPh sb="1" eb="3">
      <t>ケイゾク</t>
    </rPh>
    <rPh sb="3" eb="5">
      <t>ケイヤク</t>
    </rPh>
    <rPh sb="6" eb="8">
      <t>コテイ</t>
    </rPh>
    <rPh sb="8" eb="10">
      <t>ケイヒ</t>
    </rPh>
    <rPh sb="14" eb="16">
      <t>エツラン</t>
    </rPh>
    <rPh sb="22" eb="24">
      <t>ケイヤク</t>
    </rPh>
    <rPh sb="24" eb="25">
      <t>ジ</t>
    </rPh>
    <rPh sb="26" eb="28">
      <t>セイキュウ</t>
    </rPh>
    <phoneticPr fontId="2"/>
  </si>
  <si>
    <t>【生検研究費】：実績に応じて翌月請求</t>
    <rPh sb="1" eb="3">
      <t>セイケン</t>
    </rPh>
    <rPh sb="3" eb="6">
      <t>ケンキュウヒ</t>
    </rPh>
    <rPh sb="8" eb="10">
      <t>ジッセキ</t>
    </rPh>
    <rPh sb="11" eb="12">
      <t>オウ</t>
    </rPh>
    <rPh sb="14" eb="16">
      <t>ヨクゲツ</t>
    </rPh>
    <rPh sb="16" eb="18">
      <t>セイキュウ</t>
    </rPh>
    <phoneticPr fontId="2"/>
  </si>
  <si>
    <t>【ＰＫ研究費】：実績に応じて翌月請求</t>
    <rPh sb="3" eb="6">
      <t>ケンキュウヒ</t>
    </rPh>
    <rPh sb="8" eb="10">
      <t>ジッセキ</t>
    </rPh>
    <rPh sb="11" eb="12">
      <t>オウ</t>
    </rPh>
    <rPh sb="14" eb="16">
      <t>ヨクゲツ</t>
    </rPh>
    <rPh sb="16" eb="18">
      <t>セイキュウ</t>
    </rPh>
    <phoneticPr fontId="2"/>
  </si>
  <si>
    <t>【生検研究費（PRT上必須でない検査に限る）】：実績に応じて翌月請求</t>
    <rPh sb="1" eb="3">
      <t>セイケン</t>
    </rPh>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</si>
  <si>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【ＰＫ研究費（PRT上必須でない検査に限る）】：実績に応じて翌月請求</t>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</si>
  <si>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治験依頼者</t>
    <rPh sb="0" eb="2">
      <t>チケン</t>
    </rPh>
    <rPh sb="2" eb="4">
      <t>イライ</t>
    </rPh>
    <rPh sb="4" eb="5">
      <t>シャ</t>
    </rPh>
    <phoneticPr fontId="3"/>
  </si>
  <si>
    <t>治験課題名
(邦題)</t>
    <rPh sb="0" eb="2">
      <t>チケン</t>
    </rPh>
    <rPh sb="2" eb="4">
      <t>カダイ</t>
    </rPh>
    <rPh sb="4" eb="5">
      <t>ナ</t>
    </rPh>
    <rPh sb="7" eb="9">
      <t>ホウダイ</t>
    </rPh>
    <phoneticPr fontId="3"/>
  </si>
  <si>
    <t>治験課題名
(邦題)</t>
    <rPh sb="0" eb="2">
      <t>チケン</t>
    </rPh>
    <rPh sb="2" eb="4">
      <t>カダイ</t>
    </rPh>
    <rPh sb="4" eb="5">
      <t>メイ</t>
    </rPh>
    <rPh sb="7" eb="9">
      <t>ホウダイ</t>
    </rPh>
    <phoneticPr fontId="3"/>
  </si>
  <si>
    <t>治験依頼者</t>
    <rPh sb="0" eb="2">
      <t>チケン</t>
    </rPh>
    <rPh sb="2" eb="5">
      <t>イライシャ</t>
    </rPh>
    <phoneticPr fontId="3"/>
  </si>
  <si>
    <t>治験課題名
(邦題)</t>
    <phoneticPr fontId="3"/>
  </si>
  <si>
    <t>20**年　　月　　日
　　　　　　　作成</t>
    <phoneticPr fontId="2"/>
  </si>
  <si>
    <t>継続契約_固定経費（カルテ閲覧のみ）</t>
    <phoneticPr fontId="2"/>
  </si>
  <si>
    <t>新規契約_固定経費</t>
    <rPh sb="0" eb="2">
      <t>シンキ</t>
    </rPh>
    <rPh sb="2" eb="4">
      <t>ケイヤク</t>
    </rPh>
    <rPh sb="5" eb="7">
      <t>コテイ</t>
    </rPh>
    <rPh sb="7" eb="9">
      <t>ケイヒ</t>
    </rPh>
    <phoneticPr fontId="2"/>
  </si>
  <si>
    <t>継続契約_固定経費</t>
    <rPh sb="0" eb="2">
      <t>ケイゾク</t>
    </rPh>
    <rPh sb="2" eb="4">
      <t>ケイヤク</t>
    </rPh>
    <rPh sb="5" eb="7">
      <t>コテイ</t>
    </rPh>
    <rPh sb="7" eb="9">
      <t>ケイヒ</t>
    </rPh>
    <phoneticPr fontId="2"/>
  </si>
  <si>
    <t>(1) 院内CRC
(2) SMO</t>
    <rPh sb="4" eb="6">
      <t>インナイ</t>
    </rPh>
    <phoneticPr fontId="2"/>
  </si>
  <si>
    <t>(1) 登録・投薬中</t>
    <rPh sb="4" eb="6">
      <t>トウロク</t>
    </rPh>
    <rPh sb="7" eb="10">
      <t>トウヤクチュウ</t>
    </rPh>
    <phoneticPr fontId="2"/>
  </si>
  <si>
    <t>(2) 観察・追跡中のみ</t>
    <rPh sb="4" eb="6">
      <t>カンサツ</t>
    </rPh>
    <rPh sb="7" eb="10">
      <t>ツイセキチュウ</t>
    </rPh>
    <phoneticPr fontId="2"/>
  </si>
  <si>
    <t>(1) 院内CRC賃金</t>
    <rPh sb="4" eb="6">
      <t>インナイ</t>
    </rPh>
    <rPh sb="9" eb="11">
      <t>チンギン</t>
    </rPh>
    <phoneticPr fontId="3"/>
  </si>
  <si>
    <t>(2) SMO利用費</t>
    <rPh sb="7" eb="9">
      <t>リヨウ</t>
    </rPh>
    <rPh sb="9" eb="10">
      <t>ヒ</t>
    </rPh>
    <phoneticPr fontId="3"/>
  </si>
  <si>
    <t>新規契約年度予定症例</t>
    <rPh sb="0" eb="2">
      <t>シンキ</t>
    </rPh>
    <rPh sb="2" eb="4">
      <t>ケイヤク</t>
    </rPh>
    <rPh sb="4" eb="6">
      <t>ネンド</t>
    </rPh>
    <rPh sb="6" eb="8">
      <t>ヨテイ</t>
    </rPh>
    <rPh sb="8" eb="10">
      <t>ショウレイ</t>
    </rPh>
    <phoneticPr fontId="2"/>
  </si>
  <si>
    <t>ＰＫ研究費</t>
    <rPh sb="2" eb="5">
      <t>ケンキュウヒ</t>
    </rPh>
    <phoneticPr fontId="2"/>
  </si>
  <si>
    <t>ＰＫ研究費（全症例）</t>
    <rPh sb="2" eb="5">
      <t>ケンキュウヒ</t>
    </rPh>
    <rPh sb="6" eb="7">
      <t>ゼン</t>
    </rPh>
    <rPh sb="7" eb="9">
      <t>ショウレイ</t>
    </rPh>
    <phoneticPr fontId="2"/>
  </si>
  <si>
    <t>生検研究費</t>
    <rPh sb="0" eb="2">
      <t>セイケン</t>
    </rPh>
    <rPh sb="2" eb="5">
      <t>ケンキュウヒ</t>
    </rPh>
    <phoneticPr fontId="2"/>
  </si>
  <si>
    <r>
      <t xml:space="preserve">CRC種別
</t>
    </r>
    <r>
      <rPr>
        <sz val="10.5"/>
        <color rgb="FFFF0000"/>
        <rFont val="ＭＳ 明朝"/>
        <family val="1"/>
        <charset val="128"/>
      </rPr>
      <t>1又は2を選択</t>
    </r>
    <rPh sb="3" eb="5">
      <t>シュベツ</t>
    </rPh>
    <rPh sb="11" eb="13">
      <t>センタク</t>
    </rPh>
    <phoneticPr fontId="2"/>
  </si>
  <si>
    <t>合　計</t>
    <rPh sb="0" eb="1">
      <t>ゴウ</t>
    </rPh>
    <rPh sb="2" eb="3">
      <t>ケイ</t>
    </rPh>
    <phoneticPr fontId="2"/>
  </si>
  <si>
    <t>注意：本表で算出された総額（管理費、間接経費、消費税を除く）ではなく、治験等経費算定表で算定された金額を受託研究費として請求します。</t>
    <rPh sb="0" eb="2">
      <t>チュウイ</t>
    </rPh>
    <rPh sb="3" eb="4">
      <t>ホン</t>
    </rPh>
    <rPh sb="4" eb="5">
      <t>ヒョウ</t>
    </rPh>
    <rPh sb="6" eb="8">
      <t>サンシュツ</t>
    </rPh>
    <rPh sb="11" eb="13">
      <t>ソウガク</t>
    </rPh>
    <rPh sb="14" eb="17">
      <t>カンリヒ</t>
    </rPh>
    <rPh sb="18" eb="20">
      <t>カンセツ</t>
    </rPh>
    <rPh sb="20" eb="22">
      <t>ケイヒ</t>
    </rPh>
    <rPh sb="23" eb="26">
      <t>ショウヒゼイ</t>
    </rPh>
    <rPh sb="27" eb="28">
      <t>ノゾ</t>
    </rPh>
    <rPh sb="35" eb="37">
      <t>チケン</t>
    </rPh>
    <rPh sb="37" eb="38">
      <t>トウ</t>
    </rPh>
    <rPh sb="38" eb="40">
      <t>ケイヒ</t>
    </rPh>
    <rPh sb="40" eb="42">
      <t>サンテイ</t>
    </rPh>
    <rPh sb="42" eb="43">
      <t>ヒョウ</t>
    </rPh>
    <rPh sb="44" eb="46">
      <t>サンテイ</t>
    </rPh>
    <rPh sb="49" eb="51">
      <t>キンガク</t>
    </rPh>
    <rPh sb="52" eb="54">
      <t>ジュタク</t>
    </rPh>
    <rPh sb="54" eb="56">
      <t>ケンキュウ</t>
    </rPh>
    <rPh sb="56" eb="57">
      <t>ヒ</t>
    </rPh>
    <rPh sb="60" eb="62">
      <t>セイキュウ</t>
    </rPh>
    <phoneticPr fontId="2"/>
  </si>
  <si>
    <t>注意：本表で算出された総額（管理費、間接経費、消費税を除く）ではなく、治験等経費算定表で算定された金額を受託研究費として請求します。</t>
    <phoneticPr fontId="2"/>
  </si>
  <si>
    <t>冷蔵・
恒温</t>
    <phoneticPr fontId="2"/>
  </si>
  <si>
    <t>小　計</t>
    <rPh sb="0" eb="1">
      <t>ショウ</t>
    </rPh>
    <phoneticPr fontId="2"/>
  </si>
  <si>
    <t>１回あたりの
ポイント</t>
    <rPh sb="1" eb="2">
      <t>カイ</t>
    </rPh>
    <phoneticPr fontId="3"/>
  </si>
  <si>
    <t>　　相</t>
    <rPh sb="2" eb="3">
      <t>ソウ</t>
    </rPh>
    <phoneticPr fontId="3"/>
  </si>
  <si>
    <t>Ａ　審査費</t>
    <rPh sb="2" eb="4">
      <t>シンサ</t>
    </rPh>
    <rPh sb="4" eb="5">
      <t>ヒ</t>
    </rPh>
    <phoneticPr fontId="3"/>
  </si>
  <si>
    <t>【コホート追加対応費】：コホート追加契約時に請求</t>
    <rPh sb="5" eb="7">
      <t>ツイカ</t>
    </rPh>
    <rPh sb="7" eb="9">
      <t>タイオウ</t>
    </rPh>
    <rPh sb="9" eb="10">
      <t>ヒ</t>
    </rPh>
    <rPh sb="16" eb="18">
      <t>ツイカ</t>
    </rPh>
    <rPh sb="18" eb="20">
      <t>ケイヤク</t>
    </rPh>
    <rPh sb="20" eb="21">
      <t>ジ</t>
    </rPh>
    <rPh sb="22" eb="24">
      <t>セイキュウ</t>
    </rPh>
    <phoneticPr fontId="2"/>
  </si>
  <si>
    <t>Ａ　審査費</t>
    <rPh sb="4" eb="5">
      <t>ヒ</t>
    </rPh>
    <phoneticPr fontId="3"/>
  </si>
  <si>
    <r>
      <rPr>
        <b/>
        <sz val="11"/>
        <rFont val="ＭＳ ゴシック"/>
        <family val="3"/>
        <charset val="128"/>
      </rPr>
      <t>治験薬等保管経費
：実績に応じて全回収時又は年度末に請求</t>
    </r>
    <r>
      <rPr>
        <sz val="10.5"/>
        <rFont val="ＭＳ ゴシック"/>
        <family val="3"/>
        <charset val="128"/>
      </rPr>
      <t xml:space="preserve">
　・室温　　　　：１ポイント
　・冷蔵・恒温　：２ポイント
　・冷凍・特殊　：３ポイント</t>
    </r>
    <r>
      <rPr>
        <sz val="8"/>
        <rFont val="ＭＳ ゴシック"/>
        <family val="3"/>
        <charset val="128"/>
      </rPr>
      <t xml:space="preserve">
</t>
    </r>
    <rPh sb="2" eb="3">
      <t>ヤク</t>
    </rPh>
    <rPh sb="3" eb="4">
      <t>トウ</t>
    </rPh>
    <rPh sb="4" eb="6">
      <t>ホカン</t>
    </rPh>
    <rPh sb="6" eb="8">
      <t>ケイヒ</t>
    </rPh>
    <rPh sb="10" eb="12">
      <t>ジッセキ</t>
    </rPh>
    <rPh sb="13" eb="14">
      <t>オウ</t>
    </rPh>
    <rPh sb="16" eb="17">
      <t>スベ</t>
    </rPh>
    <rPh sb="17" eb="19">
      <t>カイシュウ</t>
    </rPh>
    <rPh sb="19" eb="20">
      <t>ジ</t>
    </rPh>
    <rPh sb="20" eb="21">
      <t>マタ</t>
    </rPh>
    <rPh sb="22" eb="24">
      <t>ネンド</t>
    </rPh>
    <rPh sb="24" eb="25">
      <t>スエ</t>
    </rPh>
    <rPh sb="26" eb="28">
      <t>セイキュウ</t>
    </rPh>
    <phoneticPr fontId="2"/>
  </si>
  <si>
    <t>提供品の数
(種類・規格毎)</t>
    <rPh sb="0" eb="2">
      <t>テイキョウ</t>
    </rPh>
    <rPh sb="2" eb="3">
      <t>ヒン</t>
    </rPh>
    <rPh sb="4" eb="5">
      <t>カズ</t>
    </rPh>
    <rPh sb="7" eb="9">
      <t>シュルイ</t>
    </rPh>
    <rPh sb="10" eb="12">
      <t>キカク</t>
    </rPh>
    <rPh sb="12" eb="13">
      <t>マイ</t>
    </rPh>
    <phoneticPr fontId="2"/>
  </si>
  <si>
    <t>※紙媒体の提出は不要です</t>
    <rPh sb="1" eb="2">
      <t>カミ</t>
    </rPh>
    <rPh sb="2" eb="4">
      <t>バイタイ</t>
    </rPh>
    <rPh sb="5" eb="7">
      <t>テイシュツ</t>
    </rPh>
    <rPh sb="8" eb="10">
      <t>フヨウ</t>
    </rPh>
    <phoneticPr fontId="2"/>
  </si>
  <si>
    <t>治　験　等　経　費　算　定　表</t>
    <rPh sb="4" eb="5">
      <t>トウ</t>
    </rPh>
    <rPh sb="14" eb="15">
      <t>ヒョウ</t>
    </rPh>
    <phoneticPr fontId="3"/>
  </si>
  <si>
    <t>-</t>
    <phoneticPr fontId="2"/>
  </si>
  <si>
    <t>【コホート追加対応費】：コホート追加契約時に請求</t>
    <rPh sb="5" eb="7">
      <t>ツイカ</t>
    </rPh>
    <rPh sb="7" eb="9">
      <t>タイオウ</t>
    </rPh>
    <rPh sb="9" eb="10">
      <t>ヒ</t>
    </rPh>
    <rPh sb="16" eb="18">
      <t>ツイカ</t>
    </rPh>
    <rPh sb="18" eb="21">
      <t>ケイヤクジ</t>
    </rPh>
    <rPh sb="22" eb="24">
      <t>セイキュウ</t>
    </rPh>
    <phoneticPr fontId="2"/>
  </si>
  <si>
    <t>　　生検・PK実績払いの希望の有無</t>
    <rPh sb="12" eb="14">
      <t>キボウ</t>
    </rPh>
    <rPh sb="15" eb="17">
      <t>ウム</t>
    </rPh>
    <phoneticPr fontId="2"/>
  </si>
  <si>
    <t>生検・PK実績払いの希望の有無</t>
    <rPh sb="0" eb="1">
      <t>ナマ</t>
    </rPh>
    <rPh sb="1" eb="2">
      <t>ケン</t>
    </rPh>
    <rPh sb="5" eb="7">
      <t>ジッセキ</t>
    </rPh>
    <rPh sb="7" eb="8">
      <t>バラ</t>
    </rPh>
    <rPh sb="10" eb="12">
      <t>キボウ</t>
    </rPh>
    <rPh sb="13" eb="15">
      <t>ウム</t>
    </rPh>
    <phoneticPr fontId="2"/>
  </si>
  <si>
    <t>(1) 治験：合計ポイント数×1,000円</t>
    <rPh sb="4" eb="6">
      <t>チケン</t>
    </rPh>
    <rPh sb="7" eb="9">
      <t>ゴウケイ</t>
    </rPh>
    <rPh sb="13" eb="14">
      <t>スウ</t>
    </rPh>
    <rPh sb="20" eb="21">
      <t>エン</t>
    </rPh>
    <phoneticPr fontId="3"/>
  </si>
  <si>
    <t>院内CRC</t>
    <rPh sb="0" eb="2">
      <t>インナイ</t>
    </rPh>
    <phoneticPr fontId="2"/>
  </si>
  <si>
    <t>(1) 治験　：合計ポイント数×6,000円</t>
    <rPh sb="4" eb="6">
      <t>チケン</t>
    </rPh>
    <rPh sb="8" eb="10">
      <t>ゴウケイ</t>
    </rPh>
    <rPh sb="14" eb="15">
      <t>スウ</t>
    </rPh>
    <rPh sb="21" eb="22">
      <t>エン</t>
    </rPh>
    <phoneticPr fontId="3"/>
  </si>
  <si>
    <t>(1) 治験：ポイント数×6,000円</t>
    <rPh sb="4" eb="6">
      <t>チケン</t>
    </rPh>
    <rPh sb="11" eb="12">
      <t>スウ</t>
    </rPh>
    <rPh sb="18" eb="19">
      <t>エン</t>
    </rPh>
    <phoneticPr fontId="3"/>
  </si>
  <si>
    <r>
      <t xml:space="preserve">新規症例
</t>
    </r>
    <r>
      <rPr>
        <sz val="8"/>
        <color rgb="FFFF0000"/>
        <rFont val="ＭＳ 明朝"/>
        <family val="1"/>
        <charset val="128"/>
      </rPr>
      <t>1又は2</t>
    </r>
    <r>
      <rPr>
        <sz val="10"/>
        <color rgb="FFFF0000"/>
        <rFont val="ＭＳ 明朝"/>
        <family val="1"/>
        <charset val="128"/>
      </rPr>
      <t xml:space="preserve">
</t>
    </r>
    <r>
      <rPr>
        <sz val="8"/>
        <color rgb="FFFF0000"/>
        <rFont val="ＭＳ 明朝"/>
        <family val="1"/>
        <charset val="128"/>
      </rPr>
      <t>を選択</t>
    </r>
    <rPh sb="11" eb="13">
      <t>センタク</t>
    </rPh>
    <phoneticPr fontId="2"/>
  </si>
  <si>
    <t>(2) 製造販売後臨床試験　：合計ポイント数×0.8×5,000円</t>
    <rPh sb="4" eb="6">
      <t>セイゾウ</t>
    </rPh>
    <rPh sb="6" eb="8">
      <t>ハンバイ</t>
    </rPh>
    <rPh sb="8" eb="9">
      <t>ゴ</t>
    </rPh>
    <rPh sb="9" eb="11">
      <t>リンショウ</t>
    </rPh>
    <rPh sb="11" eb="13">
      <t>シケン</t>
    </rPh>
    <rPh sb="15" eb="17">
      <t>ゴウケイ</t>
    </rPh>
    <rPh sb="21" eb="22">
      <t>スウ</t>
    </rPh>
    <rPh sb="32" eb="33">
      <t>エン</t>
    </rPh>
    <phoneticPr fontId="3"/>
  </si>
  <si>
    <r>
      <t xml:space="preserve">新規症例
</t>
    </r>
    <r>
      <rPr>
        <sz val="8"/>
        <color rgb="FFFF0000"/>
        <rFont val="ＭＳ 明朝"/>
        <family val="1"/>
        <charset val="128"/>
      </rPr>
      <t>1又は2を選択</t>
    </r>
    <rPh sb="10" eb="12">
      <t>センタク</t>
    </rPh>
    <phoneticPr fontId="3"/>
  </si>
  <si>
    <t>(2) 製造販売後臨床試験：合計ポイント数×0.8×1,000円</t>
    <rPh sb="4" eb="6">
      <t>セイゾウ</t>
    </rPh>
    <rPh sb="6" eb="8">
      <t>ハンバイ</t>
    </rPh>
    <rPh sb="8" eb="9">
      <t>ゴ</t>
    </rPh>
    <rPh sb="9" eb="11">
      <t>リンショウ</t>
    </rPh>
    <rPh sb="11" eb="13">
      <t>シケン</t>
    </rPh>
    <rPh sb="14" eb="16">
      <t>ゴウケイ</t>
    </rPh>
    <rPh sb="20" eb="21">
      <t>スウ</t>
    </rPh>
    <rPh sb="31" eb="32">
      <t>エン</t>
    </rPh>
    <phoneticPr fontId="3"/>
  </si>
  <si>
    <t>(2) 製造販売後臨床試験　：ポイント数×0.8×5,000円</t>
    <rPh sb="4" eb="6">
      <t>セイゾウ</t>
    </rPh>
    <rPh sb="6" eb="8">
      <t>ハンバイ</t>
    </rPh>
    <rPh sb="8" eb="9">
      <t>ゴ</t>
    </rPh>
    <rPh sb="9" eb="11">
      <t>リンショウ</t>
    </rPh>
    <rPh sb="11" eb="13">
      <t>シケン</t>
    </rPh>
    <rPh sb="19" eb="20">
      <t>スウ</t>
    </rPh>
    <rPh sb="30" eb="31">
      <t>エン</t>
    </rPh>
    <phoneticPr fontId="3"/>
  </si>
  <si>
    <t>B　試験開始準備費</t>
    <rPh sb="2" eb="4">
      <t>シケン</t>
    </rPh>
    <rPh sb="4" eb="6">
      <t>カイシ</t>
    </rPh>
    <rPh sb="6" eb="8">
      <t>ジュンビ</t>
    </rPh>
    <rPh sb="8" eb="9">
      <t>ヒ</t>
    </rPh>
    <phoneticPr fontId="3"/>
  </si>
  <si>
    <t>C　 書類保管料</t>
    <rPh sb="3" eb="5">
      <t>ショルイ</t>
    </rPh>
    <rPh sb="5" eb="8">
      <t>ホカンリョウ</t>
    </rPh>
    <phoneticPr fontId="3"/>
  </si>
  <si>
    <t>A+B+C+D</t>
    <phoneticPr fontId="3"/>
  </si>
  <si>
    <t>（A+B+C+D)×20%</t>
    <phoneticPr fontId="3"/>
  </si>
  <si>
    <t>E　 管理費</t>
    <phoneticPr fontId="3"/>
  </si>
  <si>
    <t>A+D</t>
    <phoneticPr fontId="3"/>
  </si>
  <si>
    <t>( A+D  )×20%</t>
    <phoneticPr fontId="3"/>
  </si>
  <si>
    <t xml:space="preserve">  A+D+E</t>
    <phoneticPr fontId="3"/>
  </si>
  <si>
    <t>E 　 管理費</t>
    <phoneticPr fontId="3"/>
  </si>
  <si>
    <t xml:space="preserve">  Ａ +E </t>
    <phoneticPr fontId="3"/>
  </si>
  <si>
    <t>E　　  管理費</t>
    <phoneticPr fontId="3"/>
  </si>
  <si>
    <r>
      <t xml:space="preserve">B　　試験開始準備費
</t>
    </r>
    <r>
      <rPr>
        <sz val="10.5"/>
        <color rgb="FFFF0000"/>
        <rFont val="ＭＳ 明朝"/>
        <family val="1"/>
        <charset val="128"/>
      </rPr>
      <t>　　</t>
    </r>
    <rPh sb="3" eb="5">
      <t>シケン</t>
    </rPh>
    <rPh sb="5" eb="7">
      <t>カイシ</t>
    </rPh>
    <rPh sb="7" eb="9">
      <t>ジュンビ</t>
    </rPh>
    <rPh sb="9" eb="10">
      <t>ヒ</t>
    </rPh>
    <phoneticPr fontId="2"/>
  </si>
  <si>
    <t>SMO</t>
    <phoneticPr fontId="2"/>
  </si>
  <si>
    <t>拡大治験</t>
    <rPh sb="0" eb="4">
      <t>カクダイチケン</t>
    </rPh>
    <phoneticPr fontId="2"/>
  </si>
  <si>
    <t>1,2又は3を選択</t>
    <rPh sb="3" eb="4">
      <t>マタ</t>
    </rPh>
    <rPh sb="7" eb="9">
      <t>センタク</t>
    </rPh>
    <phoneticPr fontId="2"/>
  </si>
  <si>
    <t>C　書類保管料</t>
    <rPh sb="2" eb="4">
      <t>ショルイ</t>
    </rPh>
    <rPh sb="4" eb="6">
      <t>ホカン</t>
    </rPh>
    <rPh sb="6" eb="7">
      <t>リョウ</t>
    </rPh>
    <phoneticPr fontId="3"/>
  </si>
  <si>
    <t>(院内：100,000円、SMO：50,000円、拡大治験：0円)</t>
    <rPh sb="1" eb="3">
      <t>インナイ</t>
    </rPh>
    <rPh sb="11" eb="12">
      <t>エン</t>
    </rPh>
    <rPh sb="23" eb="24">
      <t>エン</t>
    </rPh>
    <rPh sb="25" eb="29">
      <t>カクダイチケン</t>
    </rPh>
    <rPh sb="31" eb="32">
      <t>エン</t>
    </rPh>
    <phoneticPr fontId="2"/>
  </si>
  <si>
    <t>B 　試験開始準備費
　　（コホート追加）</t>
    <rPh sb="3" eb="5">
      <t>シケン</t>
    </rPh>
    <rPh sb="5" eb="7">
      <t>カイシ</t>
    </rPh>
    <rPh sb="7" eb="9">
      <t>ジュンビ</t>
    </rPh>
    <rPh sb="9" eb="10">
      <t>ヒ</t>
    </rPh>
    <rPh sb="18" eb="20">
      <t>ツイカ</t>
    </rPh>
    <phoneticPr fontId="3"/>
  </si>
  <si>
    <t>E  管理費</t>
    <phoneticPr fontId="3"/>
  </si>
  <si>
    <t>B＋E</t>
    <phoneticPr fontId="3"/>
  </si>
  <si>
    <t xml:space="preserve"> B×20％</t>
    <phoneticPr fontId="3"/>
  </si>
  <si>
    <t>F　臨床試験研究経費</t>
    <rPh sb="2" eb="4">
      <t>リンショウ</t>
    </rPh>
    <rPh sb="4" eb="6">
      <t>シケン</t>
    </rPh>
    <rPh sb="6" eb="8">
      <t>ケンキュウ</t>
    </rPh>
    <rPh sb="8" eb="10">
      <t>ケイヒ</t>
    </rPh>
    <phoneticPr fontId="3"/>
  </si>
  <si>
    <t>H　ＣＲＣ経費</t>
    <rPh sb="5" eb="7">
      <t>ケイヒ</t>
    </rPh>
    <phoneticPr fontId="3"/>
  </si>
  <si>
    <t>（F＋H）×20％</t>
    <phoneticPr fontId="3"/>
  </si>
  <si>
    <t>E＋F＋H</t>
    <phoneticPr fontId="3"/>
  </si>
  <si>
    <t>G　治験薬等管理経費</t>
    <rPh sb="2" eb="5">
      <t>チケンヤク</t>
    </rPh>
    <rPh sb="5" eb="6">
      <t>トウ</t>
    </rPh>
    <rPh sb="6" eb="8">
      <t>カンリ</t>
    </rPh>
    <rPh sb="8" eb="10">
      <t>ケイヒ</t>
    </rPh>
    <phoneticPr fontId="3"/>
  </si>
  <si>
    <t xml:space="preserve">H　CRC経費
</t>
    <rPh sb="5" eb="7">
      <t>ケイヒ</t>
    </rPh>
    <phoneticPr fontId="3"/>
  </si>
  <si>
    <t>H　CRC経費</t>
    <rPh sb="5" eb="7">
      <t>ケイヒ</t>
    </rPh>
    <phoneticPr fontId="3"/>
  </si>
  <si>
    <r>
      <t>F　臨床試験研究経費</t>
    </r>
    <r>
      <rPr>
        <sz val="10.5"/>
        <color rgb="FFFF0000"/>
        <rFont val="ＭＳ 明朝"/>
        <family val="1"/>
        <charset val="128"/>
      </rPr>
      <t xml:space="preserve">
　　1又は2を選択</t>
    </r>
    <rPh sb="2" eb="4">
      <t>リンショウ</t>
    </rPh>
    <rPh sb="4" eb="6">
      <t>シケン</t>
    </rPh>
    <rPh sb="6" eb="8">
      <t>ケンキュウ</t>
    </rPh>
    <rPh sb="8" eb="10">
      <t>ケイヒ</t>
    </rPh>
    <rPh sb="14" eb="15">
      <t>マタ</t>
    </rPh>
    <rPh sb="18" eb="20">
      <t>センタク</t>
    </rPh>
    <phoneticPr fontId="3"/>
  </si>
  <si>
    <r>
      <t xml:space="preserve">F　臨床試験研究経費
</t>
    </r>
    <r>
      <rPr>
        <sz val="10.5"/>
        <color rgb="FFFF0000"/>
        <rFont val="ＭＳ 明朝"/>
        <family val="1"/>
        <charset val="128"/>
      </rPr>
      <t>　　1又は2を選択</t>
    </r>
    <rPh sb="2" eb="4">
      <t>リンショウ</t>
    </rPh>
    <rPh sb="4" eb="6">
      <t>シケン</t>
    </rPh>
    <rPh sb="6" eb="8">
      <t>ケンキュウ</t>
    </rPh>
    <rPh sb="8" eb="10">
      <t>ケイヒ</t>
    </rPh>
    <phoneticPr fontId="3"/>
  </si>
  <si>
    <t>B　試験開始準備費</t>
    <rPh sb="2" eb="4">
      <t>シケン</t>
    </rPh>
    <rPh sb="4" eb="6">
      <t>カイシ</t>
    </rPh>
    <rPh sb="6" eb="8">
      <t>ジュンビ</t>
    </rPh>
    <rPh sb="8" eb="9">
      <t>ヒ</t>
    </rPh>
    <phoneticPr fontId="2"/>
  </si>
  <si>
    <t>レジメン数×20,000円</t>
    <rPh sb="4" eb="5">
      <t>スウ</t>
    </rPh>
    <rPh sb="12" eb="13">
      <t>エン</t>
    </rPh>
    <phoneticPr fontId="2"/>
  </si>
  <si>
    <t>レジメン数×10,000円</t>
    <rPh sb="4" eb="5">
      <t>スウ</t>
    </rPh>
    <rPh sb="12" eb="13">
      <t>エン</t>
    </rPh>
    <phoneticPr fontId="2"/>
  </si>
  <si>
    <t>レジメン</t>
    <phoneticPr fontId="2"/>
  </si>
  <si>
    <t>(院内：レジメン数×20,000円、SMO：レジメン数×10,000円、拡大治験：0円)</t>
    <rPh sb="1" eb="3">
      <t>インナイ</t>
    </rPh>
    <rPh sb="8" eb="9">
      <t>スウ</t>
    </rPh>
    <rPh sb="16" eb="17">
      <t>エン</t>
    </rPh>
    <rPh sb="26" eb="27">
      <t>スウ</t>
    </rPh>
    <rPh sb="34" eb="35">
      <t>エン</t>
    </rPh>
    <rPh sb="36" eb="40">
      <t>カクダイチケン</t>
    </rPh>
    <rPh sb="42" eb="43">
      <t>エン</t>
    </rPh>
    <phoneticPr fontId="2"/>
  </si>
  <si>
    <r>
      <t>Ａ　審査費
　</t>
    </r>
    <r>
      <rPr>
        <sz val="10.5"/>
        <color rgb="FFFF0000"/>
        <rFont val="ＭＳ 明朝"/>
        <family val="1"/>
        <charset val="128"/>
      </rPr>
      <t>　</t>
    </r>
    <rPh sb="2" eb="4">
      <t>シンサ</t>
    </rPh>
    <rPh sb="4" eb="5">
      <t>ヒ</t>
    </rPh>
    <phoneticPr fontId="3"/>
  </si>
  <si>
    <t>1又は2を選択</t>
    <phoneticPr fontId="2"/>
  </si>
  <si>
    <t>保管年数を記載</t>
    <rPh sb="0" eb="2">
      <t>ホカン</t>
    </rPh>
    <rPh sb="2" eb="4">
      <t>ネンスウ</t>
    </rPh>
    <rPh sb="5" eb="7">
      <t>キサイ</t>
    </rPh>
    <phoneticPr fontId="2"/>
  </si>
  <si>
    <r>
      <t>【継続契約_固定経費】：</t>
    </r>
    <r>
      <rPr>
        <b/>
        <sz val="11"/>
        <color rgb="FFFF0000"/>
        <rFont val="ＭＳ 明朝"/>
        <family val="1"/>
        <charset val="128"/>
      </rPr>
      <t>年度当初</t>
    </r>
    <r>
      <rPr>
        <b/>
        <sz val="11"/>
        <rFont val="ＭＳ 明朝"/>
        <family val="1"/>
        <charset val="128"/>
      </rPr>
      <t>に請求</t>
    </r>
    <rPh sb="1" eb="3">
      <t>ケイゾク</t>
    </rPh>
    <rPh sb="3" eb="5">
      <t>ケイヤク</t>
    </rPh>
    <rPh sb="6" eb="8">
      <t>コテイ</t>
    </rPh>
    <rPh sb="8" eb="10">
      <t>ケイヒ</t>
    </rPh>
    <rPh sb="12" eb="14">
      <t>ネンド</t>
    </rPh>
    <rPh sb="14" eb="16">
      <t>トウショ</t>
    </rPh>
    <rPh sb="17" eb="19">
      <t>セイキュウ</t>
    </rPh>
    <phoneticPr fontId="2"/>
  </si>
  <si>
    <r>
      <rPr>
        <sz val="10.5"/>
        <color rgb="FFFF0000"/>
        <rFont val="ＭＳ 明朝"/>
        <family val="1"/>
        <charset val="128"/>
      </rPr>
      <t>投与継続</t>
    </r>
    <r>
      <rPr>
        <sz val="10.5"/>
        <rFont val="ＭＳ 明朝"/>
        <family val="1"/>
        <charset val="128"/>
      </rPr>
      <t xml:space="preserve">
症例数</t>
    </r>
    <rPh sb="0" eb="2">
      <t>トウヨ</t>
    </rPh>
    <rPh sb="1" eb="2">
      <t>ケイトウ</t>
    </rPh>
    <rPh sb="2" eb="4">
      <t>ケイゾク</t>
    </rPh>
    <rPh sb="5" eb="7">
      <t>ショウレイ</t>
    </rPh>
    <rPh sb="7" eb="8">
      <t>スウ</t>
    </rPh>
    <phoneticPr fontId="3"/>
  </si>
  <si>
    <r>
      <rPr>
        <sz val="10.5"/>
        <color rgb="FFFF0000"/>
        <rFont val="ＭＳ 明朝"/>
        <family val="1"/>
        <charset val="128"/>
      </rPr>
      <t>観察継続</t>
    </r>
    <r>
      <rPr>
        <sz val="10.5"/>
        <rFont val="ＭＳ 明朝"/>
        <family val="1"/>
        <charset val="128"/>
      </rPr>
      <t xml:space="preserve">
症例数</t>
    </r>
    <rPh sb="0" eb="2">
      <t>カンサツ</t>
    </rPh>
    <rPh sb="2" eb="4">
      <t>ケイゾク</t>
    </rPh>
    <rPh sb="5" eb="7">
      <t>ショウレイ</t>
    </rPh>
    <rPh sb="7" eb="8">
      <t>スウ</t>
    </rPh>
    <phoneticPr fontId="3"/>
  </si>
  <si>
    <r>
      <rPr>
        <sz val="10.5"/>
        <color rgb="FFFF0000"/>
        <rFont val="ＭＳ 明朝"/>
        <family val="1"/>
        <charset val="128"/>
      </rPr>
      <t>追跡継続</t>
    </r>
    <r>
      <rPr>
        <sz val="10.5"/>
        <rFont val="ＭＳ 明朝"/>
        <family val="1"/>
        <charset val="128"/>
      </rPr>
      <t xml:space="preserve">
症例数</t>
    </r>
    <rPh sb="0" eb="2">
      <t>ツイセキ</t>
    </rPh>
    <rPh sb="2" eb="4">
      <t>ケイゾク</t>
    </rPh>
    <rPh sb="5" eb="8">
      <t>ショウレイスウ</t>
    </rPh>
    <phoneticPr fontId="3"/>
  </si>
  <si>
    <t>投与</t>
    <rPh sb="0" eb="2">
      <t>トウヨ</t>
    </rPh>
    <phoneticPr fontId="2"/>
  </si>
  <si>
    <t>追跡</t>
    <rPh sb="0" eb="2">
      <t>ツイセキ</t>
    </rPh>
    <phoneticPr fontId="2"/>
  </si>
  <si>
    <t>(1) 投与継続症例数×257,000円</t>
    <rPh sb="4" eb="6">
      <t>トウヨ</t>
    </rPh>
    <rPh sb="6" eb="8">
      <t>ケイゾク</t>
    </rPh>
    <rPh sb="8" eb="10">
      <t>ショウレイ</t>
    </rPh>
    <rPh sb="10" eb="11">
      <t>スウ</t>
    </rPh>
    <rPh sb="19" eb="20">
      <t>エン</t>
    </rPh>
    <phoneticPr fontId="3"/>
  </si>
  <si>
    <t>(2) 観察継続症例数×100,000円</t>
    <rPh sb="4" eb="6">
      <t>カンサツ</t>
    </rPh>
    <rPh sb="6" eb="8">
      <t>ケイゾク</t>
    </rPh>
    <rPh sb="8" eb="10">
      <t>ショウレイ</t>
    </rPh>
    <rPh sb="10" eb="11">
      <t>スウ</t>
    </rPh>
    <rPh sb="19" eb="20">
      <t>エン</t>
    </rPh>
    <phoneticPr fontId="3"/>
  </si>
  <si>
    <t>(3) 追跡調査症例数×22,000円</t>
    <rPh sb="4" eb="6">
      <t>ツイセキ</t>
    </rPh>
    <rPh sb="6" eb="8">
      <t>チョウサ</t>
    </rPh>
    <rPh sb="8" eb="10">
      <t>ショウレイ</t>
    </rPh>
    <rPh sb="10" eb="11">
      <t>スウ</t>
    </rPh>
    <rPh sb="18" eb="19">
      <t>エン</t>
    </rPh>
    <phoneticPr fontId="3"/>
  </si>
  <si>
    <r>
      <t>D　治験関係システム</t>
    </r>
    <r>
      <rPr>
        <sz val="10.5"/>
        <color rgb="FFFF0000"/>
        <rFont val="ＭＳ 明朝"/>
        <family val="1"/>
        <charset val="128"/>
      </rPr>
      <t>利用料</t>
    </r>
    <rPh sb="2" eb="4">
      <t>チケン</t>
    </rPh>
    <rPh sb="4" eb="6">
      <t>カンケイ</t>
    </rPh>
    <rPh sb="10" eb="13">
      <t>リヨウリョウ</t>
    </rPh>
    <phoneticPr fontId="2"/>
  </si>
  <si>
    <t>I　継続症例運営費</t>
    <rPh sb="2" eb="4">
      <t>ケイゾク</t>
    </rPh>
    <rPh sb="4" eb="6">
      <t>ショウレイ</t>
    </rPh>
    <rPh sb="6" eb="9">
      <t>ウンエイヒ</t>
    </rPh>
    <phoneticPr fontId="3"/>
  </si>
  <si>
    <t>E　管理費</t>
    <phoneticPr fontId="3"/>
  </si>
  <si>
    <t>継続契約_継続症例登録経費</t>
    <phoneticPr fontId="2"/>
  </si>
  <si>
    <t>E+ I</t>
    <phoneticPr fontId="3"/>
  </si>
  <si>
    <t>I×20％</t>
    <phoneticPr fontId="3"/>
  </si>
  <si>
    <t>無</t>
  </si>
  <si>
    <t>新規契約_新規症例登録経費（１症例あたり）</t>
    <rPh sb="0" eb="2">
      <t>シンキ</t>
    </rPh>
    <rPh sb="2" eb="4">
      <t>ケイヤク</t>
    </rPh>
    <rPh sb="5" eb="7">
      <t>シンキ</t>
    </rPh>
    <rPh sb="7" eb="9">
      <t>ショウレイ</t>
    </rPh>
    <rPh sb="9" eb="11">
      <t>トウロク</t>
    </rPh>
    <rPh sb="11" eb="13">
      <t>ケイヒ</t>
    </rPh>
    <rPh sb="15" eb="17">
      <t>ショウレイ</t>
    </rPh>
    <phoneticPr fontId="2"/>
  </si>
  <si>
    <t>【新規契約_新規症例登録経費】</t>
    <rPh sb="1" eb="3">
      <t>シンキ</t>
    </rPh>
    <rPh sb="3" eb="5">
      <t>ケイヤク</t>
    </rPh>
    <rPh sb="6" eb="8">
      <t>シンキ</t>
    </rPh>
    <rPh sb="8" eb="10">
      <t>ショウレイ</t>
    </rPh>
    <rPh sb="10" eb="12">
      <t>トウロク</t>
    </rPh>
    <rPh sb="12" eb="14">
      <t>ケイヒ</t>
    </rPh>
    <phoneticPr fontId="3"/>
  </si>
  <si>
    <t>：投与開始時に請求</t>
    <rPh sb="1" eb="3">
      <t>トウヨ</t>
    </rPh>
    <rPh sb="3" eb="5">
      <t>カイシ</t>
    </rPh>
    <rPh sb="5" eb="6">
      <t>トキ</t>
    </rPh>
    <rPh sb="7" eb="9">
      <t>セイキュウ</t>
    </rPh>
    <phoneticPr fontId="2"/>
  </si>
  <si>
    <t>G＋H　運営費</t>
  </si>
  <si>
    <t>円×</t>
    <phoneticPr fontId="3"/>
  </si>
  <si>
    <t>×</t>
    <phoneticPr fontId="2"/>
  </si>
  <si>
    <t>G：　治験薬等管理経費・  H：　ＣＲＣ経費</t>
    <rPh sb="3" eb="6">
      <t>チケンヤク</t>
    </rPh>
    <rPh sb="6" eb="7">
      <t>トウ</t>
    </rPh>
    <rPh sb="7" eb="9">
      <t>カンリ</t>
    </rPh>
    <rPh sb="9" eb="11">
      <t>ケイヒ</t>
    </rPh>
    <rPh sb="20" eb="22">
      <t>ケイヒ</t>
    </rPh>
    <phoneticPr fontId="2"/>
  </si>
  <si>
    <t>F　　　臨床試験研究経費</t>
  </si>
  <si>
    <t>（F+G＋H）×20％</t>
    <phoneticPr fontId="3"/>
  </si>
  <si>
    <t>E+ F＋Ｇ+Ｈ</t>
    <phoneticPr fontId="3"/>
  </si>
  <si>
    <t>（１症例あたり：</t>
    <rPh sb="2" eb="4">
      <t>ショウレイ</t>
    </rPh>
    <phoneticPr fontId="2"/>
  </si>
  <si>
    <t>円）</t>
    <rPh sb="0" eb="1">
      <t>エン</t>
    </rPh>
    <phoneticPr fontId="2"/>
  </si>
  <si>
    <r>
      <t>【継続契約_固定経費】　：</t>
    </r>
    <r>
      <rPr>
        <b/>
        <sz val="12"/>
        <color rgb="FFFF0000"/>
        <rFont val="ＭＳ Ｐゴシック"/>
        <family val="3"/>
        <charset val="128"/>
      </rPr>
      <t>年度当初に請求</t>
    </r>
    <rPh sb="1" eb="3">
      <t>ケイゾク</t>
    </rPh>
    <rPh sb="3" eb="5">
      <t>ケイヤク</t>
    </rPh>
    <rPh sb="6" eb="8">
      <t>コテイ</t>
    </rPh>
    <rPh sb="8" eb="10">
      <t>ケイヒ</t>
    </rPh>
    <rPh sb="13" eb="17">
      <t>ネンドトウショ</t>
    </rPh>
    <rPh sb="18" eb="20">
      <t>セイキュウ</t>
    </rPh>
    <phoneticPr fontId="2"/>
  </si>
  <si>
    <r>
      <t>【継続契約_固定経費（カルテ閲覧のみ）】　：</t>
    </r>
    <r>
      <rPr>
        <b/>
        <sz val="12"/>
        <color rgb="FFFF0000"/>
        <rFont val="ＭＳ Ｐゴシック"/>
        <family val="3"/>
        <charset val="128"/>
      </rPr>
      <t>年度当初に請求</t>
    </r>
    <rPh sb="14" eb="16">
      <t>エツラン</t>
    </rPh>
    <rPh sb="22" eb="26">
      <t>ネンドトウショ</t>
    </rPh>
    <rPh sb="27" eb="29">
      <t>セイキュウ</t>
    </rPh>
    <phoneticPr fontId="2"/>
  </si>
  <si>
    <t>【継続契約_継続症例登録経費（初回投与から１年以上継続）】：前年度末に継続症例確認後、年度当初に請求する。</t>
    <phoneticPr fontId="3"/>
  </si>
  <si>
    <r>
      <t>【継続契約_継続症例登録経費（初回投与から１年以上継続）】：</t>
    </r>
    <r>
      <rPr>
        <b/>
        <sz val="11"/>
        <color rgb="FFFF0000"/>
        <rFont val="ＭＳ Ｐゴシック"/>
        <family val="3"/>
        <charset val="128"/>
        <scheme val="minor"/>
      </rPr>
      <t>前年度末に継続症例確認後、年度当初に請求する。</t>
    </r>
    <rPh sb="1" eb="3">
      <t>ケイゾク</t>
    </rPh>
    <rPh sb="3" eb="5">
      <t>ケイヤク</t>
    </rPh>
    <rPh sb="6" eb="8">
      <t>ケイゾク</t>
    </rPh>
    <rPh sb="8" eb="10">
      <t>ショウレイ</t>
    </rPh>
    <rPh sb="10" eb="12">
      <t>トウロク</t>
    </rPh>
    <rPh sb="12" eb="14">
      <t>ケイヒ</t>
    </rPh>
    <rPh sb="15" eb="17">
      <t>ショカイ</t>
    </rPh>
    <rPh sb="17" eb="19">
      <t>トウヨ</t>
    </rPh>
    <rPh sb="22" eb="25">
      <t>ネンイジョウ</t>
    </rPh>
    <rPh sb="25" eb="27">
      <t>ケイゾク</t>
    </rPh>
    <rPh sb="30" eb="33">
      <t>ゼンネンド</t>
    </rPh>
    <rPh sb="33" eb="34">
      <t>マツ</t>
    </rPh>
    <rPh sb="35" eb="37">
      <t>ケイゾク</t>
    </rPh>
    <rPh sb="37" eb="39">
      <t>ショウレイ</t>
    </rPh>
    <rPh sb="39" eb="41">
      <t>カクニン</t>
    </rPh>
    <rPh sb="41" eb="42">
      <t>ゴ</t>
    </rPh>
    <rPh sb="43" eb="45">
      <t>ネンド</t>
    </rPh>
    <rPh sb="45" eb="47">
      <t>トウショ</t>
    </rPh>
    <rPh sb="48" eb="50">
      <t>セイキュウ</t>
    </rPh>
    <phoneticPr fontId="2"/>
  </si>
  <si>
    <t>保管年数×6,400円</t>
    <rPh sb="0" eb="5">
      <t>ホカンネンスウカケル</t>
    </rPh>
    <rPh sb="10" eb="11">
      <t>エン</t>
    </rPh>
    <phoneticPr fontId="2"/>
  </si>
  <si>
    <t xml:space="preserve"> (保管年数×6,400円）</t>
    <rPh sb="2" eb="4">
      <t>ホカン</t>
    </rPh>
    <rPh sb="4" eb="6">
      <t>ネンスウ</t>
    </rPh>
    <rPh sb="12" eb="13">
      <t>エン</t>
    </rPh>
    <phoneticPr fontId="2"/>
  </si>
  <si>
    <t>（試験支援室コメント）毎年計算式修正が必要</t>
    <rPh sb="1" eb="3">
      <t>シケン</t>
    </rPh>
    <rPh sb="3" eb="6">
      <t>シエンシツ</t>
    </rPh>
    <rPh sb="11" eb="13">
      <t>マイトシ</t>
    </rPh>
    <rPh sb="13" eb="16">
      <t>ケイサンシキ</t>
    </rPh>
    <rPh sb="16" eb="18">
      <t>シュウセイ</t>
    </rPh>
    <rPh sb="19" eb="21">
      <t>ヒツヨウ</t>
    </rPh>
    <phoneticPr fontId="2"/>
  </si>
  <si>
    <t>【継続契約_固定経費】</t>
    <rPh sb="1" eb="5">
      <t>ケイゾクケイヤク</t>
    </rPh>
    <rPh sb="6" eb="10">
      <t>コテイケイヒ</t>
    </rPh>
    <phoneticPr fontId="2"/>
  </si>
  <si>
    <t>【継続契約_継続症例登録経費】</t>
    <rPh sb="1" eb="5">
      <t>ケイゾクケイヤク</t>
    </rPh>
    <rPh sb="6" eb="8">
      <t>ケイゾク</t>
    </rPh>
    <rPh sb="8" eb="10">
      <t>ショウレイ</t>
    </rPh>
    <rPh sb="10" eb="12">
      <t>トウロク</t>
    </rPh>
    <rPh sb="12" eb="14">
      <t>ケイヒ</t>
    </rPh>
    <phoneticPr fontId="2"/>
  </si>
  <si>
    <t>↓消ないで</t>
    <rPh sb="1" eb="2">
      <t>ショウ</t>
    </rPh>
    <phoneticPr fontId="2"/>
  </si>
  <si>
    <t>今年度継続症例</t>
    <rPh sb="0" eb="3">
      <t>コンネンド</t>
    </rPh>
    <rPh sb="3" eb="5">
      <t>ケイゾク</t>
    </rPh>
    <rPh sb="5" eb="7">
      <t>ショウレイ</t>
    </rPh>
    <phoneticPr fontId="3"/>
  </si>
  <si>
    <t>令和６年度治験等経費算定表「4. 変更(出来高）治験等経費」による</t>
    <phoneticPr fontId="2"/>
  </si>
  <si>
    <t>D　 治験関係システム利用料</t>
    <rPh sb="3" eb="5">
      <t>チケン</t>
    </rPh>
    <rPh sb="5" eb="7">
      <t>カンケイ</t>
    </rPh>
    <rPh sb="11" eb="14">
      <t>リヨウリョウ</t>
    </rPh>
    <phoneticPr fontId="3"/>
  </si>
  <si>
    <t>治験の期間　：　西暦　　年　　月　　日　から　西暦　　年　３月　３１日まで</t>
    <rPh sb="0" eb="2">
      <t>チケン</t>
    </rPh>
    <rPh sb="3" eb="5">
      <t>キカン</t>
    </rPh>
    <rPh sb="8" eb="10">
      <t>セイレキ</t>
    </rPh>
    <rPh sb="12" eb="13">
      <t>ネン</t>
    </rPh>
    <rPh sb="15" eb="16">
      <t>ツキ</t>
    </rPh>
    <rPh sb="18" eb="19">
      <t>ニチ</t>
    </rPh>
    <rPh sb="23" eb="25">
      <t>セイレキ</t>
    </rPh>
    <rPh sb="27" eb="28">
      <t>ネン</t>
    </rPh>
    <rPh sb="30" eb="31">
      <t>ツキ</t>
    </rPh>
    <rPh sb="34" eb="35">
      <t>ニチ</t>
    </rPh>
    <phoneticPr fontId="2"/>
  </si>
  <si>
    <t>契約期間　　：　契約締結日　から　西暦　　年　　３月　３１日　まで</t>
    <rPh sb="0" eb="4">
      <t>ケイヤクキカン</t>
    </rPh>
    <rPh sb="8" eb="13">
      <t>ケイヤクテイケツヒ</t>
    </rPh>
    <rPh sb="17" eb="19">
      <t>セイレキ</t>
    </rPh>
    <rPh sb="21" eb="22">
      <t>ネン</t>
    </rPh>
    <rPh sb="25" eb="26">
      <t>ツキ</t>
    </rPh>
    <rPh sb="29" eb="30">
      <t>ニチ</t>
    </rPh>
    <phoneticPr fontId="2"/>
  </si>
  <si>
    <t>治験の期間</t>
    <rPh sb="0" eb="2">
      <t>チケン</t>
    </rPh>
    <rPh sb="3" eb="5">
      <t>キカン</t>
    </rPh>
    <phoneticPr fontId="2"/>
  </si>
  <si>
    <t>契約期間</t>
    <rPh sb="0" eb="4">
      <t>ケイヤクキカン</t>
    </rPh>
    <phoneticPr fontId="2"/>
  </si>
  <si>
    <t>治験の期間　：　西暦　　年　　月　　日　から　西暦　　年　 　月　　日まで</t>
    <rPh sb="0" eb="2">
      <t>チケン</t>
    </rPh>
    <rPh sb="3" eb="5">
      <t>キカン</t>
    </rPh>
    <rPh sb="8" eb="10">
      <t>セイレキ</t>
    </rPh>
    <rPh sb="12" eb="13">
      <t>ネン</t>
    </rPh>
    <rPh sb="15" eb="16">
      <t>ツキ</t>
    </rPh>
    <rPh sb="18" eb="19">
      <t>ニチ</t>
    </rPh>
    <rPh sb="23" eb="25">
      <t>セイレキ</t>
    </rPh>
    <rPh sb="27" eb="28">
      <t>ネン</t>
    </rPh>
    <rPh sb="31" eb="32">
      <t>ツキ</t>
    </rPh>
    <rPh sb="34" eb="35">
      <t>ニチ</t>
    </rPh>
    <phoneticPr fontId="2"/>
  </si>
  <si>
    <t>治験の期間</t>
    <rPh sb="0" eb="2">
      <t>チケン</t>
    </rPh>
    <rPh sb="3" eb="5">
      <t>キカン</t>
    </rPh>
    <phoneticPr fontId="3"/>
  </si>
  <si>
    <t>西暦　　年　　月　　日　から　西暦　　年　　月　　日　まで</t>
    <rPh sb="0" eb="2">
      <t>セイレキ</t>
    </rPh>
    <rPh sb="4" eb="5">
      <t>ネン</t>
    </rPh>
    <rPh sb="7" eb="8">
      <t>ツキ</t>
    </rPh>
    <rPh sb="10" eb="11">
      <t>ニチ</t>
    </rPh>
    <rPh sb="15" eb="17">
      <t>セイレキ</t>
    </rPh>
    <rPh sb="19" eb="20">
      <t>ネン</t>
    </rPh>
    <rPh sb="22" eb="23">
      <t>ツキ</t>
    </rPh>
    <rPh sb="25" eb="26">
      <t>ニチ</t>
    </rPh>
    <phoneticPr fontId="3"/>
  </si>
  <si>
    <t>契約締結日　から　西暦　　年　３月　３１日　まで</t>
    <rPh sb="0" eb="5">
      <t>ケイヤクテイケツヒ</t>
    </rPh>
    <rPh sb="9" eb="11">
      <t>セイレキ</t>
    </rPh>
    <rPh sb="13" eb="14">
      <t>ネン</t>
    </rPh>
    <rPh sb="16" eb="17">
      <t>ツキ</t>
    </rPh>
    <rPh sb="20" eb="21">
      <t>ニチ</t>
    </rPh>
    <phoneticPr fontId="3"/>
  </si>
  <si>
    <t xml:space="preserve">
2025年　　月　　日
　　　　　　　作成
</t>
    <rPh sb="5" eb="6">
      <t>ネン</t>
    </rPh>
    <rPh sb="8" eb="9">
      <t>ガツ</t>
    </rPh>
    <rPh sb="11" eb="12">
      <t>ニチ</t>
    </rPh>
    <rPh sb="20" eb="22">
      <t>サクセイ</t>
    </rPh>
    <phoneticPr fontId="3"/>
  </si>
  <si>
    <t>該当年度</t>
    <rPh sb="0" eb="2">
      <t>ガイトウ</t>
    </rPh>
    <rPh sb="2" eb="4">
      <t>ネンド</t>
    </rPh>
    <phoneticPr fontId="2"/>
  </si>
  <si>
    <t>令和</t>
  </si>
  <si>
    <t>年度</t>
    <rPh sb="0" eb="2">
      <t>ネンド</t>
    </rPh>
    <phoneticPr fontId="2"/>
  </si>
  <si>
    <r>
      <t>（</t>
    </r>
    <r>
      <rPr>
        <b/>
        <sz val="12"/>
        <color theme="1"/>
        <rFont val="ＭＳ Ｐゴシック"/>
        <family val="3"/>
        <charset val="128"/>
        <scheme val="minor"/>
      </rPr>
      <t>新規の場合は</t>
    </r>
    <r>
      <rPr>
        <b/>
        <u/>
        <sz val="12"/>
        <color theme="1"/>
        <rFont val="ＭＳ Ｐゴシック"/>
        <family val="3"/>
        <charset val="128"/>
        <scheme val="minor"/>
      </rPr>
      <t>契約開始日の属する年度</t>
    </r>
    <r>
      <rPr>
        <b/>
        <sz val="12"/>
        <color theme="1"/>
        <rFont val="ＭＳ Ｐゴシック"/>
        <family val="3"/>
        <charset val="128"/>
        <scheme val="minor"/>
      </rPr>
      <t>、継続の場合は</t>
    </r>
    <r>
      <rPr>
        <b/>
        <u/>
        <sz val="12"/>
        <color theme="1"/>
        <rFont val="ＭＳ Ｐゴシック"/>
        <family val="3"/>
        <charset val="128"/>
        <scheme val="minor"/>
      </rPr>
      <t>該当年度</t>
    </r>
    <r>
      <rPr>
        <sz val="12"/>
        <color theme="1"/>
        <rFont val="ＭＳ Ｐゴシック"/>
        <family val="2"/>
        <charset val="128"/>
        <scheme val="minor"/>
      </rPr>
      <t>を記載）</t>
    </r>
    <phoneticPr fontId="2"/>
  </si>
  <si>
    <t>【継続契約_新規症例登録経費】</t>
    <rPh sb="1" eb="3">
      <t>ケイゾク</t>
    </rPh>
    <rPh sb="3" eb="5">
      <t>ケイヤク</t>
    </rPh>
    <rPh sb="6" eb="8">
      <t>シンキ</t>
    </rPh>
    <rPh sb="8" eb="10">
      <t>ショウレイ</t>
    </rPh>
    <rPh sb="10" eb="12">
      <t>トウロク</t>
    </rPh>
    <rPh sb="12" eb="14">
      <t>ケイヒ</t>
    </rPh>
    <phoneticPr fontId="3"/>
  </si>
  <si>
    <t>G＋H　運営費</t>
    <rPh sb="4" eb="7">
      <t>ウンエイヒ</t>
    </rPh>
    <phoneticPr fontId="3"/>
  </si>
  <si>
    <t>F　　　臨床試験研究経費</t>
    <rPh sb="4" eb="6">
      <t>リンショウ</t>
    </rPh>
    <rPh sb="6" eb="8">
      <t>シケン</t>
    </rPh>
    <rPh sb="8" eb="10">
      <t>ケンキュウ</t>
    </rPh>
    <rPh sb="10" eb="12">
      <t>ケイヒ</t>
    </rPh>
    <phoneticPr fontId="3"/>
  </si>
  <si>
    <t>【継続契約_新規症例登録経費】：投薬開始時に請求</t>
    <rPh sb="1" eb="3">
      <t>ケイゾク</t>
    </rPh>
    <rPh sb="3" eb="5">
      <t>ケイヤク</t>
    </rPh>
    <rPh sb="6" eb="8">
      <t>シンキ</t>
    </rPh>
    <rPh sb="8" eb="10">
      <t>ショウレイ</t>
    </rPh>
    <rPh sb="10" eb="12">
      <t>トウロク</t>
    </rPh>
    <rPh sb="12" eb="14">
      <t>ケイヒ</t>
    </rPh>
    <rPh sb="16" eb="18">
      <t>トウヤク</t>
    </rPh>
    <rPh sb="18" eb="20">
      <t>カイシ</t>
    </rPh>
    <rPh sb="20" eb="21">
      <t>トキ</t>
    </rPh>
    <rPh sb="22" eb="24">
      <t>セイキュウ</t>
    </rPh>
    <phoneticPr fontId="2"/>
  </si>
  <si>
    <t>継続契約_新規症例登録経費（１症例あたり）</t>
    <rPh sb="0" eb="2">
      <t>ケイゾク</t>
    </rPh>
    <rPh sb="2" eb="4">
      <t>ケイヤク</t>
    </rPh>
    <rPh sb="5" eb="7">
      <t>シンキ</t>
    </rPh>
    <rPh sb="7" eb="9">
      <t>ショウレイ</t>
    </rPh>
    <rPh sb="9" eb="11">
      <t>トウロク</t>
    </rPh>
    <rPh sb="11" eb="13">
      <t>ケイヒ</t>
    </rPh>
    <rPh sb="15" eb="17">
      <t>ショウレイ</t>
    </rPh>
    <phoneticPr fontId="2"/>
  </si>
  <si>
    <t>継続新年度予定症例</t>
    <rPh sb="0" eb="2">
      <t>ケイゾク</t>
    </rPh>
    <rPh sb="2" eb="3">
      <t>シン</t>
    </rPh>
    <rPh sb="3" eb="5">
      <t>ネンド</t>
    </rPh>
    <rPh sb="5" eb="7">
      <t>ヨテイ</t>
    </rPh>
    <rPh sb="7" eb="9">
      <t>ショウレイ</t>
    </rPh>
    <phoneticPr fontId="2"/>
  </si>
  <si>
    <t>1.院内CRC</t>
    <rPh sb="2" eb="4">
      <t>インナイ</t>
    </rPh>
    <phoneticPr fontId="2"/>
  </si>
  <si>
    <t>2.SMO</t>
    <phoneticPr fontId="2"/>
  </si>
  <si>
    <t>3.拡大治験</t>
    <rPh sb="2" eb="6">
      <t>カクダイチケン</t>
    </rPh>
    <phoneticPr fontId="2"/>
  </si>
  <si>
    <t>新　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</si>
</sst>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Red]\(0\)"/>
    <numFmt numFmtId="177" formatCode="#,##0_ "/>
    <numFmt numFmtId="178" formatCode="#,##0;[Red]#,##0"/>
    <numFmt numFmtId="179" formatCode="[$-F800]dddd\,\ mmmm\ dd\,\ yyyy"/>
    <numFmt numFmtId="180" formatCode="#,##0_);[Red]\(#,##0\)"/>
    <numFmt numFmtId="181" formatCode="0.0_ "/>
  </numFmts>
  <fonts count="8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0.5"/>
      <name val="ＭＳ 明朝"/>
      <family val="1"/>
      <charset val="128"/>
    </font>
    <font>
      <sz val="14"/>
      <name val="ＭＳ 明朝"/>
      <family val="1"/>
      <charset val="128"/>
    </font>
    <font>
      <sz val="11"/>
      <name val="ＭＳ 明朝"/>
      <family val="1"/>
      <charset val="128"/>
    </font>
    <font>
      <sz val="11"/>
      <name val="ＭＳ Ｐ明朝"/>
      <family val="1"/>
      <charset val="128"/>
    </font>
    <font>
      <u/>
      <sz val="14"/>
      <name val="ＭＳ 明朝"/>
      <family val="1"/>
      <charset val="128"/>
    </font>
    <font>
      <sz val="12"/>
      <name val="ＭＳ Ｐ明朝"/>
      <family val="1"/>
      <charset val="128"/>
    </font>
    <font>
      <sz val="8"/>
      <name val="ＭＳ Ｐ明朝"/>
      <family val="1"/>
      <charset val="128"/>
    </font>
    <font>
      <sz val="10.5"/>
      <color rgb="FF0070C0"/>
      <name val="ＭＳ 明朝"/>
      <family val="1"/>
      <charset val="128"/>
    </font>
    <font>
      <sz val="10"/>
      <name val="ＭＳ 明朝"/>
      <family val="1"/>
      <charset val="128"/>
    </font>
    <font>
      <b/>
      <sz val="14"/>
      <color theme="3"/>
      <name val="ＭＳ 明朝"/>
      <family val="1"/>
      <charset val="128"/>
    </font>
    <font>
      <b/>
      <u/>
      <sz val="16"/>
      <color theme="3"/>
      <name val="ＭＳ 明朝"/>
      <family val="1"/>
      <charset val="128"/>
    </font>
    <font>
      <b/>
      <sz val="12"/>
      <name val="ＭＳ Ｐゴシック"/>
      <family val="3"/>
      <charset val="128"/>
    </font>
    <font>
      <sz val="10.5"/>
      <color rgb="FFFF0000"/>
      <name val="ＭＳ 明朝"/>
      <family val="1"/>
      <charset val="128"/>
    </font>
    <font>
      <sz val="11"/>
      <color rgb="FFFF0000"/>
      <name val="ＭＳ Ｐゴシック"/>
      <family val="3"/>
      <charset val="128"/>
    </font>
    <font>
      <b/>
      <sz val="11"/>
      <color theme="1"/>
      <name val="ＭＳ Ｐゴシック"/>
      <family val="3"/>
      <charset val="128"/>
      <scheme val="minor"/>
    </font>
    <font>
      <b/>
      <sz val="10.5"/>
      <color rgb="FF0070C0"/>
      <name val="ＭＳ 明朝"/>
      <family val="1"/>
      <charset val="128"/>
    </font>
    <font>
      <sz val="11"/>
      <color theme="1"/>
      <name val="ＭＳ Ｐゴシック"/>
      <family val="2"/>
      <charset val="128"/>
      <scheme val="minor"/>
    </font>
    <font>
      <sz val="9"/>
      <name val="ＭＳ 明朝"/>
      <family val="1"/>
      <charset val="128"/>
    </font>
    <font>
      <sz val="9"/>
      <color rgb="FFFF0000"/>
      <name val="ＭＳ 明朝"/>
      <family val="1"/>
      <charset val="128"/>
    </font>
    <font>
      <sz val="11"/>
      <color theme="1"/>
      <name val="ＭＳ Ｐゴシック"/>
      <family val="3"/>
      <charset val="128"/>
      <scheme val="minor"/>
    </font>
    <font>
      <sz val="12"/>
      <name val="ＭＳ 明朝"/>
      <family val="1"/>
      <charset val="128"/>
    </font>
    <font>
      <b/>
      <sz val="10.5"/>
      <name val="ＭＳ 明朝"/>
      <family val="1"/>
      <charset val="128"/>
    </font>
    <font>
      <b/>
      <sz val="14"/>
      <name val="ＭＳ Ｐゴシック"/>
      <family val="3"/>
      <charset val="128"/>
    </font>
    <font>
      <b/>
      <sz val="14"/>
      <color theme="1"/>
      <name val="ＭＳ Ｐゴシック"/>
      <family val="3"/>
      <charset val="128"/>
      <scheme val="minor"/>
    </font>
    <font>
      <sz val="9"/>
      <name val="ＭＳ Ｐゴシック"/>
      <family val="3"/>
      <charset val="128"/>
    </font>
    <font>
      <b/>
      <sz val="11"/>
      <name val="ＭＳ Ｐゴシック"/>
      <family val="3"/>
      <charset val="128"/>
    </font>
    <font>
      <sz val="10"/>
      <color theme="1"/>
      <name val="ＭＳ Ｐゴシック"/>
      <family val="2"/>
      <charset val="128"/>
      <scheme val="minor"/>
    </font>
    <font>
      <b/>
      <sz val="9"/>
      <color indexed="81"/>
      <name val="ＭＳ Ｐゴシック"/>
      <family val="3"/>
      <charset val="128"/>
    </font>
    <font>
      <sz val="10.5"/>
      <name val="ＭＳ ゴシック"/>
      <family val="3"/>
      <charset val="128"/>
    </font>
    <font>
      <sz val="11"/>
      <name val="ＭＳ ゴシック"/>
      <family val="3"/>
      <charset val="128"/>
    </font>
    <font>
      <sz val="10"/>
      <color rgb="FFFF0000"/>
      <name val="ＭＳ 明朝"/>
      <family val="1"/>
      <charset val="128"/>
    </font>
    <font>
      <b/>
      <sz val="10.5"/>
      <name val="ＭＳ ゴシック"/>
      <family val="3"/>
      <charset val="128"/>
    </font>
    <font>
      <b/>
      <sz val="10"/>
      <name val="ＭＳ ゴシック"/>
      <family val="3"/>
      <charset val="128"/>
    </font>
    <font>
      <sz val="10.5"/>
      <color rgb="FFFF0000"/>
      <name val="ＭＳ ゴシック"/>
      <family val="3"/>
      <charset val="128"/>
    </font>
    <font>
      <b/>
      <u/>
      <sz val="18"/>
      <color rgb="FFFF0000"/>
      <name val="ＭＳ 明朝"/>
      <family val="1"/>
      <charset val="128"/>
    </font>
    <font>
      <b/>
      <sz val="11"/>
      <name val="ＭＳ ゴシック"/>
      <family val="3"/>
      <charset val="128"/>
    </font>
    <font>
      <sz val="11"/>
      <color theme="1"/>
      <name val="ＭＳ ゴシック"/>
      <family val="3"/>
      <charset val="128"/>
    </font>
    <font>
      <b/>
      <sz val="9"/>
      <name val="ＭＳ 明朝"/>
      <family val="1"/>
      <charset val="128"/>
    </font>
    <font>
      <sz val="8"/>
      <name val="ＭＳ ゴシック"/>
      <family val="3"/>
      <charset val="128"/>
    </font>
    <font>
      <b/>
      <sz val="11"/>
      <color rgb="FFFF0000"/>
      <name val="ＭＳ Ｐゴシック"/>
      <family val="3"/>
      <charset val="128"/>
      <scheme val="minor"/>
    </font>
    <font>
      <sz val="12"/>
      <color theme="1"/>
      <name val="ＭＳ Ｐゴシック"/>
      <family val="3"/>
      <charset val="128"/>
      <scheme val="minor"/>
    </font>
    <font>
      <b/>
      <sz val="12"/>
      <color rgb="FFFF0000"/>
      <name val="ＭＳ Ｐゴシック"/>
      <family val="3"/>
      <charset val="128"/>
      <scheme val="minor"/>
    </font>
    <font>
      <sz val="8"/>
      <color rgb="FFFF0000"/>
      <name val="ＭＳ 明朝"/>
      <family val="1"/>
      <charset val="128"/>
    </font>
    <font>
      <b/>
      <sz val="10"/>
      <color theme="1"/>
      <name val="ＭＳ Ｐゴシック"/>
      <family val="3"/>
      <charset val="128"/>
      <scheme val="minor"/>
    </font>
    <font>
      <b/>
      <sz val="9"/>
      <color theme="1"/>
      <name val="ＭＳ Ｐゴシック"/>
      <family val="3"/>
      <charset val="128"/>
      <scheme val="minor"/>
    </font>
    <font>
      <u/>
      <sz val="11"/>
      <color theme="10"/>
      <name val="ＭＳ Ｐゴシック"/>
      <family val="2"/>
      <charset val="128"/>
      <scheme val="minor"/>
    </font>
    <font>
      <sz val="12"/>
      <name val="ＭＳ Ｐゴシック"/>
      <family val="3"/>
      <charset val="128"/>
    </font>
    <font>
      <sz val="9"/>
      <color indexed="81"/>
      <name val="MS P ゴシック"/>
      <family val="3"/>
      <charset val="128"/>
    </font>
    <font>
      <sz val="12"/>
      <color rgb="FFFF0000"/>
      <name val="ＭＳ Ｐゴシック"/>
      <family val="3"/>
      <charset val="128"/>
    </font>
    <font>
      <sz val="18"/>
      <name val="ＭＳ Ｐゴシック"/>
      <family val="3"/>
      <charset val="128"/>
    </font>
    <font>
      <b/>
      <sz val="9"/>
      <color indexed="81"/>
      <name val="MS P ゴシック"/>
      <family val="3"/>
      <charset val="128"/>
    </font>
    <font>
      <b/>
      <sz val="12"/>
      <color theme="1"/>
      <name val="ＭＳ Ｐゴシック"/>
      <family val="3"/>
      <charset val="128"/>
      <scheme val="minor"/>
    </font>
    <font>
      <b/>
      <sz val="11"/>
      <name val="ＭＳ 明朝"/>
      <family val="1"/>
      <charset val="128"/>
    </font>
    <font>
      <b/>
      <sz val="11"/>
      <name val="ＭＳ Ｐ明朝"/>
      <family val="1"/>
      <charset val="128"/>
    </font>
    <font>
      <b/>
      <sz val="12"/>
      <name val="ＭＳ Ｐ明朝"/>
      <family val="1"/>
      <charset val="128"/>
    </font>
    <font>
      <b/>
      <sz val="11"/>
      <color theme="1"/>
      <name val="ＭＳ Ｐゴシック"/>
      <family val="3"/>
      <charset val="128"/>
    </font>
    <font>
      <b/>
      <sz val="10.5"/>
      <color theme="1"/>
      <name val="ＭＳ Ｐゴシック"/>
      <family val="3"/>
      <charset val="128"/>
      <scheme val="minor"/>
    </font>
    <font>
      <b/>
      <sz val="10.5"/>
      <name val="ＭＳ Ｐゴシック"/>
      <family val="3"/>
      <charset val="128"/>
    </font>
    <font>
      <sz val="10.5"/>
      <color theme="1"/>
      <name val="ＭＳ Ｐゴシック"/>
      <family val="3"/>
      <charset val="128"/>
      <scheme val="minor"/>
    </font>
    <font>
      <sz val="10.5"/>
      <name val="ＭＳ Ｐゴシック"/>
      <family val="3"/>
      <charset val="128"/>
    </font>
    <font>
      <sz val="10.5"/>
      <color theme="1"/>
      <name val="ＭＳ 明朝"/>
      <family val="1"/>
      <charset val="128"/>
    </font>
    <font>
      <b/>
      <sz val="18"/>
      <name val="ＭＳ ゴシック"/>
      <family val="3"/>
      <charset val="128"/>
    </font>
    <font>
      <b/>
      <sz val="18"/>
      <color theme="1"/>
      <name val="ＭＳ ゴシック"/>
      <family val="3"/>
      <charset val="128"/>
    </font>
    <font>
      <b/>
      <sz val="10.5"/>
      <color theme="1"/>
      <name val="ＭＳ Ｐゴシック"/>
      <family val="3"/>
      <charset val="128"/>
    </font>
    <font>
      <b/>
      <sz val="11"/>
      <color rgb="FFFF0000"/>
      <name val="ＭＳ 明朝"/>
      <family val="1"/>
      <charset val="128"/>
    </font>
    <font>
      <b/>
      <sz val="11"/>
      <color rgb="FFFF0000"/>
      <name val="ＭＳ Ｐゴシック"/>
      <family val="3"/>
      <charset val="128"/>
    </font>
    <font>
      <sz val="10.5"/>
      <color rgb="FFFF0000"/>
      <name val="ＭＳ Ｐゴシック"/>
      <family val="2"/>
      <charset val="128"/>
      <scheme val="minor"/>
    </font>
    <font>
      <b/>
      <sz val="12"/>
      <color rgb="FFFF0000"/>
      <name val="ＭＳ Ｐゴシック"/>
      <family val="3"/>
      <charset val="128"/>
    </font>
    <font>
      <sz val="10"/>
      <name val="ＭＳ Ｐゴシック"/>
      <family val="3"/>
      <charset val="128"/>
    </font>
    <font>
      <b/>
      <sz val="10.5"/>
      <color rgb="FFFF0000"/>
      <name val="ＭＳ Ｐゴシック"/>
      <family val="3"/>
      <charset val="128"/>
      <scheme val="minor"/>
    </font>
    <font>
      <sz val="14"/>
      <name val="ＭＳ Ｐゴシック"/>
      <family val="3"/>
      <charset val="128"/>
    </font>
    <font>
      <b/>
      <sz val="11"/>
      <color indexed="81"/>
      <name val="MS P ゴシック"/>
      <family val="3"/>
      <charset val="128"/>
    </font>
    <font>
      <sz val="11"/>
      <color indexed="81"/>
      <name val="MS P ゴシック"/>
      <family val="3"/>
      <charset val="128"/>
    </font>
    <font>
      <sz val="12"/>
      <color theme="1"/>
      <name val="ＭＳ Ｐゴシック"/>
      <family val="2"/>
      <charset val="128"/>
      <scheme val="minor"/>
    </font>
    <font>
      <b/>
      <u/>
      <sz val="12"/>
      <color theme="1"/>
      <name val="ＭＳ Ｐゴシック"/>
      <family val="3"/>
      <charset val="128"/>
      <scheme val="minor"/>
    </font>
    <font>
      <sz val="12"/>
      <color indexed="81"/>
      <name val="MS P ゴシック"/>
      <family val="3"/>
      <charset val="128"/>
    </font>
    <font>
      <b/>
      <sz val="12"/>
      <color indexed="81"/>
      <name val="MS P ゴシック"/>
      <family val="3"/>
      <charset val="128"/>
    </font>
  </fonts>
  <fills count="17">
    <fill>
      <patternFill patternType="none"/>
    </fill>
    <fill>
      <patternFill patternType="gray125"/>
    </fill>
    <fill>
      <patternFill patternType="solid">
        <fgColor rgb="FFFDFD63"/>
        <bgColor indexed="64"/>
      </patternFill>
    </fill>
    <fill>
      <patternFill patternType="solid">
        <fgColor theme="6" tint="0.39997558519241921"/>
        <bgColor indexed="64"/>
      </patternFill>
    </fill>
    <fill>
      <patternFill patternType="solid">
        <fgColor rgb="FF9FFC24"/>
        <bgColor indexed="64"/>
      </patternFill>
    </fill>
    <fill>
      <patternFill patternType="solid">
        <fgColor theme="0" tint="-0.14999847407452621"/>
        <bgColor indexed="64"/>
      </patternFill>
    </fill>
    <fill>
      <patternFill patternType="solid">
        <fgColor rgb="FFFFCCFF"/>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AD6F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CCCCFF"/>
        <bgColor indexed="64"/>
      </patternFill>
    </fill>
    <fill>
      <patternFill patternType="solid">
        <fgColor theme="9" tint="0.59999389629810485"/>
        <bgColor indexed="64"/>
      </patternFill>
    </fill>
    <fill>
      <patternFill patternType="solid">
        <fgColor rgb="FFDDDDDD"/>
        <bgColor indexed="64"/>
      </patternFill>
    </fill>
    <fill>
      <patternFill patternType="solid">
        <fgColor theme="0"/>
        <bgColor indexed="64"/>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bottom style="double">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indexed="64"/>
      </left>
      <right/>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rgb="FFC00000"/>
      </left>
      <right style="medium">
        <color rgb="FFC00000"/>
      </right>
      <top style="medium">
        <color rgb="FFC00000"/>
      </top>
      <bottom style="medium">
        <color rgb="FFC00000"/>
      </bottom>
      <diagonal/>
    </border>
  </borders>
  <cellStyleXfs count="6">
    <xf numFmtId="0" fontId="0" fillId="0" borderId="0">
      <alignment vertical="center"/>
    </xf>
    <xf numFmtId="0" fontId="1" fillId="0" borderId="0">
      <alignment vertical="center"/>
    </xf>
    <xf numFmtId="0" fontId="1" fillId="0" borderId="0"/>
    <xf numFmtId="38" fontId="20" fillId="0" borderId="0" applyFont="0" applyFill="0" applyBorder="0" applyAlignment="0" applyProtection="0">
      <alignment vertical="center"/>
    </xf>
    <xf numFmtId="9" fontId="20" fillId="0" borderId="0" applyFont="0" applyFill="0" applyBorder="0" applyAlignment="0" applyProtection="0">
      <alignment vertical="center"/>
    </xf>
    <xf numFmtId="0" fontId="49" fillId="0" borderId="0" applyNumberFormat="0" applyFill="0" applyBorder="0" applyAlignment="0" applyProtection="0">
      <alignment vertical="center"/>
    </xf>
  </cellStyleXfs>
  <cellXfs count="639">
    <xf numFmtId="0" fontId="0" fillId="0" borderId="0" xfId="0">
      <alignment vertical="center"/>
    </xf>
    <xf numFmtId="0" fontId="4" fillId="0" borderId="0" xfId="1" applyFont="1">
      <alignment vertical="center"/>
    </xf>
    <xf numFmtId="0" fontId="1" fillId="0" borderId="0" xfId="1">
      <alignment vertical="center"/>
    </xf>
    <xf numFmtId="0" fontId="4" fillId="0" borderId="0" xfId="2" applyFont="1" applyAlignment="1">
      <alignment vertical="center"/>
    </xf>
    <xf numFmtId="0" fontId="4" fillId="0" borderId="0" xfId="1" applyFont="1" applyAlignment="1">
      <alignment vertical="center" wrapText="1"/>
    </xf>
    <xf numFmtId="0" fontId="4" fillId="0" borderId="0" xfId="2" applyFont="1" applyAlignment="1">
      <alignment horizontal="left" vertical="center"/>
    </xf>
    <xf numFmtId="176" fontId="7" fillId="0" borderId="0" xfId="2" applyNumberFormat="1" applyFont="1" applyAlignment="1">
      <alignment vertical="center"/>
    </xf>
    <xf numFmtId="176" fontId="9" fillId="0" borderId="0" xfId="2" applyNumberFormat="1" applyFont="1" applyAlignment="1">
      <alignment horizontal="center" vertical="center"/>
    </xf>
    <xf numFmtId="0" fontId="1" fillId="0" borderId="0" xfId="2"/>
    <xf numFmtId="176" fontId="9" fillId="0" borderId="0" xfId="2" applyNumberFormat="1" applyFont="1" applyAlignment="1">
      <alignment vertical="center"/>
    </xf>
    <xf numFmtId="0" fontId="1" fillId="0" borderId="0" xfId="2" applyAlignment="1">
      <alignment vertical="center"/>
    </xf>
    <xf numFmtId="0" fontId="1" fillId="0" borderId="0" xfId="2" applyAlignment="1">
      <alignment wrapText="1"/>
    </xf>
    <xf numFmtId="0" fontId="4" fillId="0" borderId="0" xfId="2" applyFont="1" applyAlignment="1">
      <alignment horizontal="left"/>
    </xf>
    <xf numFmtId="0" fontId="9" fillId="0" borderId="0" xfId="2" applyFont="1" applyAlignment="1">
      <alignment vertical="top"/>
    </xf>
    <xf numFmtId="0" fontId="4" fillId="0" borderId="0" xfId="2" applyFont="1"/>
    <xf numFmtId="176" fontId="7" fillId="0" borderId="0" xfId="2" applyNumberFormat="1" applyFont="1" applyAlignment="1">
      <alignment vertical="top"/>
    </xf>
    <xf numFmtId="0" fontId="4" fillId="0" borderId="5" xfId="2" applyFont="1" applyBorder="1" applyAlignment="1">
      <alignment horizontal="left" vertical="center"/>
    </xf>
    <xf numFmtId="0" fontId="1" fillId="0" borderId="0" xfId="1" applyAlignment="1">
      <alignment horizontal="left" vertical="center"/>
    </xf>
    <xf numFmtId="178" fontId="11" fillId="0" borderId="0" xfId="2" applyNumberFormat="1" applyFont="1" applyAlignment="1">
      <alignment horizontal="right" wrapText="1"/>
    </xf>
    <xf numFmtId="178" fontId="13" fillId="0" borderId="0" xfId="2" applyNumberFormat="1" applyFont="1" applyAlignment="1">
      <alignment horizontal="right" wrapText="1"/>
    </xf>
    <xf numFmtId="0" fontId="4" fillId="0" borderId="0" xfId="2" applyFont="1" applyAlignment="1">
      <alignment horizontal="left" vertical="center" wrapText="1"/>
    </xf>
    <xf numFmtId="0" fontId="1" fillId="0" borderId="0" xfId="1" applyAlignment="1">
      <alignment horizontal="right" vertical="center"/>
    </xf>
    <xf numFmtId="176" fontId="10" fillId="0" borderId="0" xfId="2" applyNumberFormat="1" applyFont="1" applyAlignment="1">
      <alignment vertical="center" wrapText="1"/>
    </xf>
    <xf numFmtId="0" fontId="4" fillId="0" borderId="0" xfId="2" applyFont="1" applyAlignment="1">
      <alignment horizontal="center" vertical="center" wrapText="1"/>
    </xf>
    <xf numFmtId="0" fontId="0" fillId="0" borderId="0" xfId="0" applyAlignment="1">
      <alignment horizontal="center" vertical="center"/>
    </xf>
    <xf numFmtId="0" fontId="18" fillId="0" borderId="0" xfId="0" applyFont="1" applyAlignment="1">
      <alignment horizontal="center" vertical="center" wrapText="1"/>
    </xf>
    <xf numFmtId="0" fontId="18" fillId="0" borderId="0" xfId="0" applyFont="1">
      <alignment vertical="center"/>
    </xf>
    <xf numFmtId="178" fontId="4" fillId="0" borderId="0" xfId="2" applyNumberFormat="1" applyFont="1" applyAlignment="1">
      <alignment horizontal="left" wrapText="1"/>
    </xf>
    <xf numFmtId="178" fontId="19" fillId="0" borderId="0" xfId="2" applyNumberFormat="1" applyFont="1" applyAlignment="1">
      <alignment horizontal="right" wrapText="1"/>
    </xf>
    <xf numFmtId="0" fontId="4" fillId="0" borderId="0" xfId="1" applyFont="1" applyAlignment="1">
      <alignment horizontal="center" vertical="center"/>
    </xf>
    <xf numFmtId="0" fontId="24" fillId="0" borderId="0" xfId="1" applyFont="1" applyAlignment="1">
      <alignment horizontal="left" vertical="center"/>
    </xf>
    <xf numFmtId="178" fontId="14" fillId="0" borderId="0" xfId="2" applyNumberFormat="1" applyFont="1" applyAlignment="1">
      <alignment horizontal="right" wrapText="1"/>
    </xf>
    <xf numFmtId="0" fontId="18" fillId="0" borderId="10" xfId="0" applyFont="1" applyBorder="1" applyAlignment="1">
      <alignment horizontal="center" vertical="center" wrapText="1"/>
    </xf>
    <xf numFmtId="0" fontId="18" fillId="0" borderId="10" xfId="0" applyFont="1" applyBorder="1">
      <alignment vertical="center"/>
    </xf>
    <xf numFmtId="176" fontId="10" fillId="0" borderId="0" xfId="2" applyNumberFormat="1" applyFont="1" applyAlignment="1">
      <alignment wrapText="1"/>
    </xf>
    <xf numFmtId="0" fontId="1" fillId="0" borderId="0" xfId="1" applyAlignment="1"/>
    <xf numFmtId="0" fontId="15" fillId="0" borderId="0" xfId="1" applyFont="1" applyAlignment="1">
      <alignment horizontal="right" vertical="center"/>
    </xf>
    <xf numFmtId="0" fontId="4" fillId="0" borderId="5" xfId="2" applyFont="1" applyBorder="1" applyAlignment="1">
      <alignment horizontal="center" vertical="center"/>
    </xf>
    <xf numFmtId="0" fontId="4" fillId="0" borderId="3" xfId="2" applyFont="1" applyBorder="1" applyAlignment="1">
      <alignment horizontal="left" vertical="center" shrinkToFit="1"/>
    </xf>
    <xf numFmtId="178" fontId="19" fillId="2" borderId="2" xfId="2" applyNumberFormat="1" applyFont="1" applyFill="1" applyBorder="1" applyAlignment="1">
      <alignment horizontal="right" vertical="center" wrapText="1"/>
    </xf>
    <xf numFmtId="0" fontId="32" fillId="5" borderId="1" xfId="1" applyFont="1" applyFill="1" applyBorder="1" applyAlignment="1">
      <alignment horizontal="center" vertical="center"/>
    </xf>
    <xf numFmtId="0" fontId="33" fillId="5" borderId="1" xfId="1" applyFont="1" applyFill="1" applyBorder="1" applyAlignment="1">
      <alignment horizontal="center" vertical="center"/>
    </xf>
    <xf numFmtId="0" fontId="29" fillId="0" borderId="0" xfId="1" applyFont="1" applyAlignment="1">
      <alignment horizontal="left" vertical="center"/>
    </xf>
    <xf numFmtId="178" fontId="4" fillId="0" borderId="3" xfId="2" applyNumberFormat="1" applyFont="1" applyBorder="1" applyAlignment="1">
      <alignment horizontal="left" vertical="center" wrapText="1"/>
    </xf>
    <xf numFmtId="0" fontId="16" fillId="0" borderId="0" xfId="2" applyFont="1" applyAlignment="1">
      <alignment horizontal="left" vertical="center"/>
    </xf>
    <xf numFmtId="0" fontId="16" fillId="0" borderId="0" xfId="2" applyFont="1" applyAlignment="1">
      <alignment horizontal="left" vertical="center" wrapText="1"/>
    </xf>
    <xf numFmtId="0" fontId="16" fillId="0" borderId="0" xfId="2" applyFont="1" applyAlignment="1">
      <alignment horizontal="center" vertical="center" wrapText="1"/>
    </xf>
    <xf numFmtId="0" fontId="4" fillId="0" borderId="5" xfId="2" applyFont="1" applyBorder="1" applyAlignment="1">
      <alignment vertical="center"/>
    </xf>
    <xf numFmtId="41" fontId="4" fillId="2" borderId="2" xfId="2" applyNumberFormat="1" applyFont="1" applyFill="1" applyBorder="1" applyAlignment="1">
      <alignment horizontal="right" vertical="center"/>
    </xf>
    <xf numFmtId="0" fontId="4" fillId="0" borderId="0" xfId="1" applyFont="1" applyAlignment="1">
      <alignment horizontal="right"/>
    </xf>
    <xf numFmtId="0" fontId="38" fillId="0" borderId="0" xfId="1" applyFont="1">
      <alignment vertical="center"/>
    </xf>
    <xf numFmtId="38" fontId="6" fillId="2" borderId="2" xfId="3" applyFont="1" applyFill="1" applyBorder="1" applyAlignment="1">
      <alignment horizontal="right" vertical="center"/>
    </xf>
    <xf numFmtId="0" fontId="6" fillId="0" borderId="0" xfId="1" applyFont="1" applyAlignment="1">
      <alignment horizontal="center" vertical="center" wrapText="1"/>
    </xf>
    <xf numFmtId="0" fontId="4" fillId="0" borderId="0" xfId="1" applyFont="1" applyAlignment="1">
      <alignment horizontal="center" vertical="center" wrapText="1"/>
    </xf>
    <xf numFmtId="0" fontId="16" fillId="0" borderId="10" xfId="2" applyFont="1" applyBorder="1" applyAlignment="1">
      <alignment horizontal="left" vertical="center"/>
    </xf>
    <xf numFmtId="0" fontId="16" fillId="0" borderId="10" xfId="2" applyFont="1" applyBorder="1" applyAlignment="1">
      <alignment horizontal="left" vertical="center" wrapText="1"/>
    </xf>
    <xf numFmtId="0" fontId="16" fillId="0" borderId="10" xfId="2" applyFont="1" applyBorder="1" applyAlignment="1">
      <alignment horizontal="center" vertical="center" wrapText="1"/>
    </xf>
    <xf numFmtId="0" fontId="17" fillId="0" borderId="10" xfId="1" applyFont="1" applyBorder="1">
      <alignment vertical="center"/>
    </xf>
    <xf numFmtId="0" fontId="1" fillId="0" borderId="10" xfId="1" applyBorder="1">
      <alignment vertical="center"/>
    </xf>
    <xf numFmtId="0" fontId="15" fillId="0" borderId="10" xfId="1" applyFont="1" applyBorder="1" applyAlignment="1">
      <alignment horizontal="right" vertical="center"/>
    </xf>
    <xf numFmtId="178" fontId="14" fillId="0" borderId="10" xfId="2" applyNumberFormat="1" applyFont="1" applyBorder="1" applyAlignment="1">
      <alignment horizontal="right" wrapText="1"/>
    </xf>
    <xf numFmtId="0" fontId="4" fillId="0" borderId="10" xfId="2" applyFont="1" applyBorder="1" applyAlignment="1">
      <alignment horizontal="left"/>
    </xf>
    <xf numFmtId="0" fontId="1" fillId="0" borderId="3" xfId="1" applyBorder="1">
      <alignment vertical="center"/>
    </xf>
    <xf numFmtId="41" fontId="4" fillId="2" borderId="2" xfId="2" applyNumberFormat="1" applyFont="1" applyFill="1" applyBorder="1" applyAlignment="1">
      <alignment horizontal="center" vertical="center"/>
    </xf>
    <xf numFmtId="0" fontId="4" fillId="0" borderId="15" xfId="2" applyFont="1" applyBorder="1" applyAlignment="1">
      <alignment horizontal="center" vertical="center" wrapText="1"/>
    </xf>
    <xf numFmtId="178" fontId="4" fillId="0" borderId="15" xfId="2" applyNumberFormat="1" applyFont="1" applyBorder="1" applyAlignment="1">
      <alignment horizontal="right" wrapText="1"/>
    </xf>
    <xf numFmtId="0" fontId="4" fillId="5" borderId="2" xfId="2" applyFont="1" applyFill="1" applyBorder="1" applyAlignment="1">
      <alignment horizontal="center" vertical="center" wrapText="1"/>
    </xf>
    <xf numFmtId="0" fontId="35" fillId="4" borderId="19" xfId="2" applyFont="1" applyFill="1" applyBorder="1" applyAlignment="1">
      <alignment horizontal="center" vertical="center" wrapText="1"/>
    </xf>
    <xf numFmtId="0" fontId="36" fillId="4" borderId="19" xfId="2" applyFont="1" applyFill="1" applyBorder="1" applyAlignment="1">
      <alignment horizontal="center" vertical="center" wrapText="1"/>
    </xf>
    <xf numFmtId="0" fontId="6" fillId="0" borderId="15" xfId="1" applyFont="1" applyBorder="1" applyAlignment="1">
      <alignment horizontal="center" vertical="center"/>
    </xf>
    <xf numFmtId="0" fontId="0" fillId="0" borderId="0" xfId="0" applyAlignment="1">
      <alignment vertical="center" wrapText="1"/>
    </xf>
    <xf numFmtId="49" fontId="0" fillId="6" borderId="4" xfId="0" applyNumberFormat="1" applyFill="1" applyBorder="1"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0" fillId="4" borderId="1" xfId="0" applyFill="1" applyBorder="1" applyAlignment="1">
      <alignment horizontal="center" vertical="center" wrapText="1"/>
    </xf>
    <xf numFmtId="0" fontId="40" fillId="0" borderId="1" xfId="0" applyFont="1" applyBorder="1" applyAlignment="1">
      <alignment vertical="center" wrapText="1"/>
    </xf>
    <xf numFmtId="0" fontId="0" fillId="0" borderId="1" xfId="0" applyBorder="1" applyAlignment="1">
      <alignment horizontal="center" vertical="center" wrapText="1"/>
    </xf>
    <xf numFmtId="0" fontId="44" fillId="0" borderId="0" xfId="0" applyFont="1" applyAlignment="1">
      <alignment vertical="center" wrapText="1"/>
    </xf>
    <xf numFmtId="0" fontId="45" fillId="0" borderId="0" xfId="0" applyFont="1" applyAlignment="1">
      <alignment vertical="center" wrapText="1"/>
    </xf>
    <xf numFmtId="49" fontId="44" fillId="0" borderId="0" xfId="0" applyNumberFormat="1" applyFont="1" applyAlignment="1">
      <alignment horizontal="center" vertical="center" wrapText="1"/>
    </xf>
    <xf numFmtId="49" fontId="44" fillId="0" borderId="0" xfId="0" applyNumberFormat="1" applyFont="1" applyAlignment="1">
      <alignment vertical="center" wrapText="1"/>
    </xf>
    <xf numFmtId="0" fontId="44" fillId="0" borderId="0" xfId="0" applyFont="1" applyAlignment="1">
      <alignment horizontal="left" vertical="center" wrapText="1"/>
    </xf>
    <xf numFmtId="0" fontId="44" fillId="0" borderId="0" xfId="0" applyFont="1" applyAlignment="1">
      <alignment horizontal="center" vertical="center" wrapText="1"/>
    </xf>
    <xf numFmtId="38" fontId="23" fillId="0" borderId="0" xfId="3" applyFont="1" applyFill="1" applyAlignment="1">
      <alignment horizontal="left" vertical="center" wrapText="1"/>
    </xf>
    <xf numFmtId="49" fontId="27" fillId="0" borderId="0" xfId="0" applyNumberFormat="1" applyFont="1" applyAlignment="1">
      <alignment horizontal="left" vertical="center"/>
    </xf>
    <xf numFmtId="49" fontId="0" fillId="0" borderId="0" xfId="0" applyNumberFormat="1"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49" fontId="0" fillId="0" borderId="0" xfId="0" applyNumberFormat="1" applyAlignment="1">
      <alignment horizontal="center" vertical="center" wrapText="1"/>
    </xf>
    <xf numFmtId="49" fontId="1" fillId="0" borderId="0" xfId="1" applyNumberFormat="1">
      <alignment vertical="center"/>
    </xf>
    <xf numFmtId="0" fontId="4" fillId="0" borderId="2" xfId="2" applyFont="1" applyBorder="1" applyAlignment="1">
      <alignment horizontal="center" vertical="center" wrapText="1"/>
    </xf>
    <xf numFmtId="0" fontId="6" fillId="0" borderId="0" xfId="1" applyFont="1" applyAlignment="1">
      <alignment horizontal="center" vertical="center"/>
    </xf>
    <xf numFmtId="178" fontId="1" fillId="0" borderId="0" xfId="1" applyNumberFormat="1">
      <alignment vertical="center"/>
    </xf>
    <xf numFmtId="0" fontId="25" fillId="0" borderId="0" xfId="2" applyFont="1" applyAlignment="1">
      <alignment horizontal="left" vertical="center"/>
    </xf>
    <xf numFmtId="0" fontId="29" fillId="4" borderId="19" xfId="1" applyFont="1" applyFill="1" applyBorder="1" applyAlignment="1">
      <alignment horizontal="center" vertical="center" shrinkToFit="1"/>
    </xf>
    <xf numFmtId="0" fontId="18" fillId="0" borderId="0" xfId="0" applyFont="1" applyAlignment="1">
      <alignment horizontal="center" vertical="center"/>
    </xf>
    <xf numFmtId="0" fontId="25" fillId="0" borderId="0" xfId="2" applyFont="1" applyAlignment="1">
      <alignment horizontal="left" vertical="center" shrinkToFit="1"/>
    </xf>
    <xf numFmtId="0" fontId="47" fillId="0" borderId="0" xfId="0" applyFont="1" applyAlignment="1">
      <alignment horizontal="center" vertical="center"/>
    </xf>
    <xf numFmtId="0" fontId="29" fillId="0" borderId="0" xfId="1" applyFont="1" applyAlignment="1">
      <alignment horizontal="center" vertical="center" shrinkToFit="1"/>
    </xf>
    <xf numFmtId="0" fontId="48" fillId="0" borderId="0" xfId="0" applyFont="1" applyAlignment="1">
      <alignment horizontal="left" vertical="center"/>
    </xf>
    <xf numFmtId="0" fontId="48" fillId="0" borderId="0" xfId="0" applyFont="1" applyAlignment="1">
      <alignment horizontal="center" vertical="center"/>
    </xf>
    <xf numFmtId="0" fontId="41" fillId="0" borderId="0" xfId="2" applyFont="1" applyAlignment="1">
      <alignment horizontal="left" vertical="center" shrinkToFit="1"/>
    </xf>
    <xf numFmtId="0" fontId="0" fillId="0" borderId="10" xfId="0" applyBorder="1">
      <alignment vertical="center"/>
    </xf>
    <xf numFmtId="0" fontId="18" fillId="0" borderId="0" xfId="0" applyFont="1" applyAlignment="1"/>
    <xf numFmtId="0" fontId="43" fillId="0" borderId="0" xfId="0" applyFont="1" applyAlignment="1">
      <alignment vertical="center" wrapText="1"/>
    </xf>
    <xf numFmtId="0" fontId="18" fillId="0" borderId="15" xfId="0" applyFont="1" applyBorder="1" applyAlignment="1"/>
    <xf numFmtId="0" fontId="35" fillId="4" borderId="20" xfId="2" applyFont="1" applyFill="1" applyBorder="1" applyAlignment="1">
      <alignment horizontal="center" vertical="center" wrapText="1"/>
    </xf>
    <xf numFmtId="0" fontId="44" fillId="0" borderId="6" xfId="0" applyFont="1" applyBorder="1" applyAlignment="1">
      <alignment horizontal="left" vertical="center" wrapText="1"/>
    </xf>
    <xf numFmtId="178" fontId="4" fillId="2" borderId="6" xfId="2" applyNumberFormat="1" applyFont="1" applyFill="1" applyBorder="1" applyAlignment="1">
      <alignment horizontal="right" vertical="center" wrapText="1"/>
    </xf>
    <xf numFmtId="0" fontId="50" fillId="0" borderId="0" xfId="0" applyFont="1">
      <alignment vertical="center"/>
    </xf>
    <xf numFmtId="0" fontId="49" fillId="0" borderId="0" xfId="5">
      <alignment vertical="center"/>
    </xf>
    <xf numFmtId="0" fontId="50" fillId="0" borderId="24" xfId="0" applyFont="1" applyBorder="1">
      <alignment vertical="center"/>
    </xf>
    <xf numFmtId="0" fontId="26" fillId="0" borderId="0" xfId="0" applyFont="1" applyAlignment="1">
      <alignment horizontal="center" vertical="center"/>
    </xf>
    <xf numFmtId="0" fontId="50" fillId="0" borderId="5" xfId="0" applyFont="1" applyBorder="1">
      <alignment vertical="center"/>
    </xf>
    <xf numFmtId="0" fontId="50" fillId="0" borderId="3" xfId="0" applyFont="1" applyBorder="1">
      <alignment vertical="center"/>
    </xf>
    <xf numFmtId="0" fontId="50" fillId="0" borderId="5" xfId="1" applyFont="1" applyBorder="1">
      <alignment vertical="center"/>
    </xf>
    <xf numFmtId="0" fontId="50" fillId="0" borderId="0" xfId="0" applyFont="1" applyAlignment="1">
      <alignment horizontal="right" vertical="center"/>
    </xf>
    <xf numFmtId="177" fontId="50" fillId="0" borderId="0" xfId="0" applyNumberFormat="1" applyFont="1">
      <alignment vertical="center"/>
    </xf>
    <xf numFmtId="179" fontId="50" fillId="0" borderId="0" xfId="0" applyNumberFormat="1" applyFont="1">
      <alignment vertical="center"/>
    </xf>
    <xf numFmtId="0" fontId="50" fillId="0" borderId="14" xfId="0" applyFont="1" applyBorder="1" applyAlignment="1">
      <alignment vertical="center" wrapText="1"/>
    </xf>
    <xf numFmtId="0" fontId="50" fillId="0" borderId="10" xfId="0" applyFont="1" applyBorder="1">
      <alignment vertical="center"/>
    </xf>
    <xf numFmtId="0" fontId="50" fillId="0" borderId="15" xfId="0" applyFont="1" applyBorder="1">
      <alignment vertical="center"/>
    </xf>
    <xf numFmtId="0" fontId="50" fillId="0" borderId="10" xfId="1" applyFont="1" applyBorder="1">
      <alignment vertical="center"/>
    </xf>
    <xf numFmtId="0" fontId="50" fillId="0" borderId="10" xfId="1" applyFont="1" applyBorder="1" applyAlignment="1">
      <alignment horizontal="center" vertical="center"/>
    </xf>
    <xf numFmtId="0" fontId="0" fillId="0" borderId="3" xfId="0" applyBorder="1">
      <alignment vertical="center"/>
    </xf>
    <xf numFmtId="0" fontId="50" fillId="0" borderId="0" xfId="0" applyFont="1" applyAlignment="1">
      <alignment horizontal="left" vertical="center"/>
    </xf>
    <xf numFmtId="0" fontId="15" fillId="0" borderId="0" xfId="0" applyFont="1" applyAlignment="1">
      <alignment horizontal="right" vertical="center"/>
    </xf>
    <xf numFmtId="180" fontId="15" fillId="0" borderId="0" xfId="1" applyNumberFormat="1" applyFont="1">
      <alignment vertical="center"/>
    </xf>
    <xf numFmtId="0" fontId="0" fillId="0" borderId="5" xfId="0" applyBorder="1">
      <alignment vertical="center"/>
    </xf>
    <xf numFmtId="0" fontId="50" fillId="0" borderId="5" xfId="0" applyFont="1" applyBorder="1" applyAlignment="1">
      <alignment horizontal="center" vertical="center"/>
    </xf>
    <xf numFmtId="0" fontId="26" fillId="0" borderId="0" xfId="0" applyFont="1">
      <alignment vertical="center"/>
    </xf>
    <xf numFmtId="0" fontId="50" fillId="0" borderId="24" xfId="0" applyFont="1" applyBorder="1" applyAlignment="1">
      <alignment horizontal="center" vertical="center"/>
    </xf>
    <xf numFmtId="0" fontId="0" fillId="0" borderId="15" xfId="0" applyBorder="1">
      <alignment vertical="center"/>
    </xf>
    <xf numFmtId="176" fontId="10" fillId="0" borderId="6" xfId="2" applyNumberFormat="1" applyFont="1" applyBorder="1" applyAlignment="1">
      <alignment vertical="center" wrapText="1"/>
    </xf>
    <xf numFmtId="0" fontId="15" fillId="0" borderId="0" xfId="0" applyFont="1">
      <alignment vertical="center"/>
    </xf>
    <xf numFmtId="0" fontId="50" fillId="12" borderId="0" xfId="0" applyFont="1" applyFill="1">
      <alignment vertical="center"/>
    </xf>
    <xf numFmtId="0" fontId="4" fillId="5" borderId="8" xfId="2" applyFont="1" applyFill="1" applyBorder="1" applyAlignment="1">
      <alignment horizontal="center" vertical="center" wrapText="1"/>
    </xf>
    <xf numFmtId="180" fontId="50" fillId="0" borderId="9" xfId="0" applyNumberFormat="1" applyFont="1" applyBorder="1">
      <alignment vertical="center"/>
    </xf>
    <xf numFmtId="180" fontId="50" fillId="0" borderId="10" xfId="0" applyNumberFormat="1" applyFont="1" applyBorder="1">
      <alignment vertical="center"/>
    </xf>
    <xf numFmtId="0" fontId="1" fillId="4" borderId="19" xfId="1" applyFill="1" applyBorder="1">
      <alignment vertical="center"/>
    </xf>
    <xf numFmtId="180" fontId="19" fillId="2" borderId="2" xfId="2" applyNumberFormat="1" applyFont="1" applyFill="1" applyBorder="1" applyAlignment="1">
      <alignment horizontal="right" vertical="center" wrapText="1"/>
    </xf>
    <xf numFmtId="41" fontId="4" fillId="0" borderId="5" xfId="2" applyNumberFormat="1" applyFont="1" applyBorder="1" applyAlignment="1">
      <alignment horizontal="right" vertical="center" wrapText="1"/>
    </xf>
    <xf numFmtId="0" fontId="50" fillId="0" borderId="31" xfId="0" applyFont="1" applyBorder="1" applyAlignment="1">
      <alignment horizontal="right" vertical="center"/>
    </xf>
    <xf numFmtId="0" fontId="53" fillId="0" borderId="31" xfId="0" applyFont="1" applyBorder="1">
      <alignment vertical="center"/>
    </xf>
    <xf numFmtId="0" fontId="50" fillId="2" borderId="10" xfId="1" applyFont="1" applyFill="1" applyBorder="1" applyAlignment="1">
      <alignment vertical="center" shrinkToFit="1"/>
    </xf>
    <xf numFmtId="0" fontId="50" fillId="0" borderId="3" xfId="1" applyFont="1" applyBorder="1">
      <alignment vertical="center"/>
    </xf>
    <xf numFmtId="0" fontId="15" fillId="0" borderId="0" xfId="0" applyFont="1" applyAlignment="1">
      <alignment horizontal="center" vertical="center"/>
    </xf>
    <xf numFmtId="41" fontId="53" fillId="0" borderId="0" xfId="3" applyNumberFormat="1" applyFont="1" applyFill="1" applyBorder="1" applyAlignment="1">
      <alignment horizontal="right" vertical="center"/>
    </xf>
    <xf numFmtId="0" fontId="53" fillId="0" borderId="0" xfId="0" applyFont="1">
      <alignment vertical="center"/>
    </xf>
    <xf numFmtId="41" fontId="4" fillId="2" borderId="5" xfId="2" applyNumberFormat="1" applyFont="1" applyFill="1" applyBorder="1" applyAlignment="1">
      <alignment horizontal="right" vertical="center"/>
    </xf>
    <xf numFmtId="0" fontId="33" fillId="0" borderId="10" xfId="1" applyFont="1" applyBorder="1" applyAlignment="1">
      <alignment horizontal="center" vertical="center"/>
    </xf>
    <xf numFmtId="0" fontId="6" fillId="0" borderId="10" xfId="1" applyFont="1" applyBorder="1" applyAlignment="1">
      <alignment horizontal="left" vertical="center" wrapText="1"/>
    </xf>
    <xf numFmtId="0" fontId="32" fillId="0" borderId="10" xfId="1" applyFont="1" applyBorder="1" applyAlignment="1">
      <alignment horizontal="center" vertical="center"/>
    </xf>
    <xf numFmtId="0" fontId="4" fillId="0" borderId="10" xfId="1" applyFont="1" applyBorder="1" applyAlignment="1">
      <alignment horizontal="center" vertical="center" wrapText="1"/>
    </xf>
    <xf numFmtId="0" fontId="18" fillId="0" borderId="15" xfId="0" applyFont="1" applyBorder="1">
      <alignment vertical="center"/>
    </xf>
    <xf numFmtId="41" fontId="6" fillId="2" borderId="9" xfId="1" applyNumberFormat="1" applyFont="1" applyFill="1" applyBorder="1" applyAlignment="1">
      <alignment horizontal="right" vertical="center"/>
    </xf>
    <xf numFmtId="180" fontId="11" fillId="2" borderId="2" xfId="2" applyNumberFormat="1" applyFont="1" applyFill="1" applyBorder="1" applyAlignment="1">
      <alignment horizontal="right" vertical="center"/>
    </xf>
    <xf numFmtId="181" fontId="50" fillId="0" borderId="15" xfId="0" applyNumberFormat="1" applyFont="1" applyBorder="1" applyAlignment="1">
      <alignment horizontal="center" vertical="center"/>
    </xf>
    <xf numFmtId="49" fontId="4" fillId="0" borderId="1" xfId="2" applyNumberFormat="1" applyFont="1" applyBorder="1" applyAlignment="1">
      <alignment horizontal="center" vertical="center" wrapText="1"/>
    </xf>
    <xf numFmtId="3" fontId="50" fillId="2" borderId="10" xfId="1" applyNumberFormat="1" applyFont="1" applyFill="1" applyBorder="1" applyAlignment="1">
      <alignment vertical="center" shrinkToFit="1"/>
    </xf>
    <xf numFmtId="0" fontId="32" fillId="5" borderId="1" xfId="2" applyFont="1" applyFill="1" applyBorder="1" applyAlignment="1">
      <alignment horizontal="center" vertical="center"/>
    </xf>
    <xf numFmtId="0" fontId="4" fillId="0" borderId="0" xfId="1" applyFont="1" applyAlignment="1">
      <alignment vertical="top"/>
    </xf>
    <xf numFmtId="49" fontId="4" fillId="5" borderId="1" xfId="2" applyNumberFormat="1" applyFont="1" applyFill="1" applyBorder="1" applyAlignment="1">
      <alignment horizontal="center" vertical="center" wrapText="1"/>
    </xf>
    <xf numFmtId="177" fontId="4" fillId="2" borderId="2" xfId="2" applyNumberFormat="1" applyFont="1" applyFill="1" applyBorder="1" applyAlignment="1">
      <alignment horizontal="right" vertical="center"/>
    </xf>
    <xf numFmtId="0" fontId="18" fillId="4" borderId="19" xfId="0" applyFont="1" applyFill="1" applyBorder="1" applyAlignment="1">
      <alignment horizontal="center" vertical="center" shrinkToFit="1"/>
    </xf>
    <xf numFmtId="0" fontId="50" fillId="5" borderId="0" xfId="0" applyFont="1" applyFill="1">
      <alignment vertical="center"/>
    </xf>
    <xf numFmtId="0" fontId="0" fillId="8" borderId="1" xfId="0" applyFill="1" applyBorder="1" applyAlignment="1">
      <alignment horizontal="center" vertical="center" wrapText="1"/>
    </xf>
    <xf numFmtId="49" fontId="0" fillId="6" borderId="2" xfId="0" applyNumberFormat="1" applyFill="1" applyBorder="1" applyAlignment="1">
      <alignment vertical="center" wrapText="1"/>
    </xf>
    <xf numFmtId="0" fontId="0" fillId="0" borderId="4" xfId="0" applyBorder="1" applyAlignment="1">
      <alignment horizontal="center" vertical="center" wrapText="1"/>
    </xf>
    <xf numFmtId="41" fontId="0" fillId="0" borderId="1" xfId="0" applyNumberFormat="1" applyBorder="1" applyAlignment="1">
      <alignment horizontal="center" vertical="center" wrapText="1"/>
    </xf>
    <xf numFmtId="49" fontId="0" fillId="8" borderId="1" xfId="0" applyNumberFormat="1" applyFill="1" applyBorder="1" applyAlignment="1">
      <alignment horizontal="center" vertical="center" wrapText="1"/>
    </xf>
    <xf numFmtId="180" fontId="15" fillId="0" borderId="0" xfId="1" applyNumberFormat="1" applyFont="1" applyAlignment="1">
      <alignment vertical="center" shrinkToFit="1"/>
    </xf>
    <xf numFmtId="9" fontId="52" fillId="0" borderId="0" xfId="4" applyFont="1" applyBorder="1" applyAlignment="1">
      <alignment horizontal="center" vertical="center"/>
    </xf>
    <xf numFmtId="0" fontId="50" fillId="0" borderId="0" xfId="0" applyFont="1" applyAlignment="1">
      <alignment horizontal="center" vertical="center"/>
    </xf>
    <xf numFmtId="0" fontId="15" fillId="5" borderId="0" xfId="0" applyFont="1" applyFill="1">
      <alignment vertical="center"/>
    </xf>
    <xf numFmtId="0" fontId="15" fillId="12" borderId="0" xfId="0" applyFont="1" applyFill="1">
      <alignment vertical="center"/>
    </xf>
    <xf numFmtId="49" fontId="26" fillId="0" borderId="0" xfId="0" applyNumberFormat="1" applyFont="1" applyAlignment="1">
      <alignment horizontal="center" vertical="center"/>
    </xf>
    <xf numFmtId="0" fontId="52" fillId="0" borderId="0" xfId="0" applyFont="1">
      <alignment vertical="center"/>
    </xf>
    <xf numFmtId="0" fontId="50" fillId="14" borderId="0" xfId="0" applyFont="1" applyFill="1">
      <alignment vertical="center"/>
    </xf>
    <xf numFmtId="179" fontId="15" fillId="5" borderId="0" xfId="0" applyNumberFormat="1" applyFont="1" applyFill="1">
      <alignment vertical="center"/>
    </xf>
    <xf numFmtId="0" fontId="4" fillId="0" borderId="10" xfId="2" applyFont="1" applyBorder="1" applyAlignment="1">
      <alignment horizontal="left" vertical="center" shrinkToFit="1"/>
    </xf>
    <xf numFmtId="180" fontId="19" fillId="0" borderId="10" xfId="2" applyNumberFormat="1" applyFont="1" applyBorder="1" applyAlignment="1">
      <alignment horizontal="right" vertical="center" wrapText="1"/>
    </xf>
    <xf numFmtId="0" fontId="4" fillId="5" borderId="6" xfId="2" applyFont="1" applyFill="1" applyBorder="1" applyAlignment="1">
      <alignment vertical="center" textRotation="255" wrapText="1"/>
    </xf>
    <xf numFmtId="0" fontId="29" fillId="0" borderId="0" xfId="1" applyFont="1" applyAlignment="1">
      <alignment horizontal="right" vertical="center"/>
    </xf>
    <xf numFmtId="0" fontId="25" fillId="0" borderId="0" xfId="2" applyFont="1" applyAlignment="1">
      <alignment horizontal="left"/>
    </xf>
    <xf numFmtId="176" fontId="57" fillId="0" borderId="0" xfId="2" applyNumberFormat="1" applyFont="1" applyAlignment="1">
      <alignment vertical="top"/>
    </xf>
    <xf numFmtId="0" fontId="58" fillId="0" borderId="0" xfId="2" applyFont="1" applyAlignment="1">
      <alignment vertical="top"/>
    </xf>
    <xf numFmtId="0" fontId="29" fillId="0" borderId="0" xfId="1" applyFont="1">
      <alignment vertical="center"/>
    </xf>
    <xf numFmtId="0" fontId="40" fillId="0" borderId="10" xfId="0" applyFont="1" applyBorder="1">
      <alignment vertical="center"/>
    </xf>
    <xf numFmtId="0" fontId="25" fillId="0" borderId="10" xfId="1" applyFont="1" applyBorder="1">
      <alignment vertical="center"/>
    </xf>
    <xf numFmtId="181" fontId="50" fillId="0" borderId="5" xfId="0" applyNumberFormat="1" applyFont="1" applyBorder="1" applyAlignment="1">
      <alignment horizontal="center" vertical="center"/>
    </xf>
    <xf numFmtId="0" fontId="50" fillId="0" borderId="11" xfId="0" applyFont="1" applyBorder="1">
      <alignment vertical="center"/>
    </xf>
    <xf numFmtId="0" fontId="50" fillId="0" borderId="14" xfId="0" applyFont="1" applyBorder="1">
      <alignment vertical="center"/>
    </xf>
    <xf numFmtId="0" fontId="56" fillId="0" borderId="0" xfId="1" applyFont="1">
      <alignment vertical="center"/>
    </xf>
    <xf numFmtId="0" fontId="4" fillId="0" borderId="15" xfId="1" applyFont="1" applyBorder="1" applyAlignment="1">
      <alignment wrapText="1"/>
    </xf>
    <xf numFmtId="0" fontId="4" fillId="0" borderId="1" xfId="2" applyFont="1" applyBorder="1" applyAlignment="1">
      <alignment horizontal="center" vertical="center" wrapText="1"/>
    </xf>
    <xf numFmtId="0" fontId="35" fillId="0" borderId="1" xfId="2" applyFont="1" applyBorder="1" applyAlignment="1">
      <alignment horizontal="center" vertical="center" wrapText="1"/>
    </xf>
    <xf numFmtId="0" fontId="25" fillId="0" borderId="4" xfId="2" applyFont="1" applyBorder="1" applyAlignment="1">
      <alignment horizontal="center" vertical="center" wrapText="1"/>
    </xf>
    <xf numFmtId="0" fontId="63" fillId="0" borderId="2" xfId="1" applyFont="1" applyBorder="1" applyAlignment="1">
      <alignment horizontal="center" vertical="center"/>
    </xf>
    <xf numFmtId="0" fontId="4" fillId="5" borderId="3" xfId="2" applyFont="1" applyFill="1" applyBorder="1" applyAlignment="1">
      <alignment horizontal="left" vertical="center" shrinkToFit="1"/>
    </xf>
    <xf numFmtId="178" fontId="21" fillId="5" borderId="3" xfId="2" applyNumberFormat="1" applyFont="1" applyFill="1" applyBorder="1" applyAlignment="1">
      <alignment horizontal="left" vertical="center" wrapText="1"/>
    </xf>
    <xf numFmtId="0" fontId="4" fillId="5" borderId="18" xfId="2" applyFont="1" applyFill="1" applyBorder="1" applyAlignment="1">
      <alignment horizontal="left"/>
    </xf>
    <xf numFmtId="0" fontId="4" fillId="0" borderId="13" xfId="2" applyFont="1" applyBorder="1" applyAlignment="1">
      <alignment horizontal="center" vertical="center" wrapText="1"/>
    </xf>
    <xf numFmtId="178" fontId="4" fillId="5" borderId="14" xfId="2" applyNumberFormat="1" applyFont="1" applyFill="1" applyBorder="1" applyAlignment="1">
      <alignment horizontal="left" vertical="center" wrapText="1"/>
    </xf>
    <xf numFmtId="178" fontId="4" fillId="0" borderId="14" xfId="2" applyNumberFormat="1" applyFont="1" applyBorder="1" applyAlignment="1">
      <alignment horizontal="left" vertical="center" wrapText="1"/>
    </xf>
    <xf numFmtId="0" fontId="4" fillId="0" borderId="11" xfId="2" applyFont="1" applyBorder="1" applyAlignment="1">
      <alignment horizontal="center" vertical="center" wrapText="1"/>
    </xf>
    <xf numFmtId="178" fontId="4" fillId="0" borderId="11" xfId="2" applyNumberFormat="1" applyFont="1" applyBorder="1" applyAlignment="1">
      <alignment horizontal="left" vertical="center" wrapText="1"/>
    </xf>
    <xf numFmtId="178" fontId="4" fillId="5" borderId="3" xfId="2" applyNumberFormat="1" applyFont="1" applyFill="1" applyBorder="1" applyAlignment="1">
      <alignment horizontal="left" vertical="center" wrapText="1"/>
    </xf>
    <xf numFmtId="0" fontId="4" fillId="0" borderId="4" xfId="2" applyFont="1" applyBorder="1" applyAlignment="1">
      <alignment horizontal="center" vertical="center" wrapText="1"/>
    </xf>
    <xf numFmtId="41" fontId="25" fillId="4" borderId="19" xfId="2" applyNumberFormat="1" applyFont="1" applyFill="1" applyBorder="1" applyAlignment="1">
      <alignment horizontal="center" vertical="center" wrapText="1"/>
    </xf>
    <xf numFmtId="41" fontId="56" fillId="0" borderId="3" xfId="1" applyNumberFormat="1" applyFont="1" applyBorder="1" applyAlignment="1">
      <alignment horizontal="center" vertical="center"/>
    </xf>
    <xf numFmtId="0" fontId="65" fillId="0" borderId="0" xfId="1" applyFont="1">
      <alignment vertical="center"/>
    </xf>
    <xf numFmtId="0" fontId="66" fillId="0" borderId="0" xfId="1" applyFont="1">
      <alignment vertical="center"/>
    </xf>
    <xf numFmtId="0" fontId="55" fillId="0" borderId="0" xfId="0" applyFont="1">
      <alignment vertical="center"/>
    </xf>
    <xf numFmtId="178" fontId="4" fillId="2" borderId="0" xfId="2" applyNumberFormat="1" applyFont="1" applyFill="1" applyAlignment="1">
      <alignment horizontal="right" vertical="center" wrapText="1"/>
    </xf>
    <xf numFmtId="0" fontId="4" fillId="0" borderId="5" xfId="2" applyFont="1" applyBorder="1" applyAlignment="1">
      <alignment horizontal="right" vertical="center" wrapText="1"/>
    </xf>
    <xf numFmtId="0" fontId="4" fillId="0" borderId="15" xfId="2" applyFont="1" applyBorder="1" applyAlignment="1">
      <alignment horizontal="right" vertical="center" wrapText="1"/>
    </xf>
    <xf numFmtId="49" fontId="64" fillId="0" borderId="2" xfId="2" applyNumberFormat="1" applyFont="1" applyBorder="1" applyAlignment="1">
      <alignment horizontal="center" vertical="center" wrapText="1"/>
    </xf>
    <xf numFmtId="0" fontId="64" fillId="0" borderId="1" xfId="1" applyFont="1" applyBorder="1" applyAlignment="1">
      <alignment horizontal="center" vertical="center" wrapText="1"/>
    </xf>
    <xf numFmtId="0" fontId="32" fillId="4" borderId="19" xfId="2" applyFont="1" applyFill="1" applyBorder="1" applyAlignment="1">
      <alignment horizontal="center" vertical="center" wrapText="1"/>
    </xf>
    <xf numFmtId="0" fontId="46" fillId="5" borderId="0" xfId="2" applyFont="1" applyFill="1" applyAlignment="1">
      <alignment horizontal="center" vertical="center" wrapText="1"/>
    </xf>
    <xf numFmtId="0" fontId="60" fillId="5" borderId="3" xfId="0" applyFont="1" applyFill="1" applyBorder="1" applyAlignment="1">
      <alignment horizontal="left" vertical="center"/>
    </xf>
    <xf numFmtId="0" fontId="63" fillId="4" borderId="19" xfId="1" applyFont="1" applyFill="1" applyBorder="1">
      <alignment vertical="center"/>
    </xf>
    <xf numFmtId="0" fontId="6" fillId="0" borderId="9" xfId="2" applyFont="1" applyBorder="1" applyAlignment="1">
      <alignment horizontal="center" vertical="center" wrapText="1"/>
    </xf>
    <xf numFmtId="41" fontId="4" fillId="2" borderId="13" xfId="2" applyNumberFormat="1" applyFont="1" applyFill="1" applyBorder="1" applyAlignment="1">
      <alignment horizontal="right" vertical="center"/>
    </xf>
    <xf numFmtId="0" fontId="6" fillId="0" borderId="49" xfId="2" applyFont="1" applyBorder="1" applyAlignment="1">
      <alignment horizontal="center" vertical="center" wrapText="1"/>
    </xf>
    <xf numFmtId="178" fontId="4" fillId="0" borderId="15" xfId="2" applyNumberFormat="1" applyFont="1" applyBorder="1" applyAlignment="1">
      <alignment horizontal="left" shrinkToFit="1"/>
    </xf>
    <xf numFmtId="178" fontId="4" fillId="0" borderId="5" xfId="2" applyNumberFormat="1" applyFont="1" applyBorder="1" applyAlignment="1">
      <alignment horizontal="left" vertical="center" shrinkToFit="1"/>
    </xf>
    <xf numFmtId="178" fontId="4" fillId="0" borderId="3" xfId="2" applyNumberFormat="1" applyFont="1" applyBorder="1" applyAlignment="1">
      <alignment horizontal="left" vertical="center" shrinkToFit="1"/>
    </xf>
    <xf numFmtId="178" fontId="4" fillId="5" borderId="3" xfId="2" applyNumberFormat="1" applyFont="1" applyFill="1" applyBorder="1" applyAlignment="1">
      <alignment horizontal="left" vertical="center" shrinkToFit="1"/>
    </xf>
    <xf numFmtId="0" fontId="63" fillId="5" borderId="3" xfId="2" applyFont="1" applyFill="1" applyBorder="1" applyAlignment="1">
      <alignment horizontal="left" vertical="center" shrinkToFit="1"/>
    </xf>
    <xf numFmtId="0" fontId="45" fillId="0" borderId="0" xfId="0" applyFont="1" applyAlignment="1">
      <alignment horizontal="left" vertical="center"/>
    </xf>
    <xf numFmtId="0" fontId="25" fillId="0" borderId="19" xfId="1" applyFont="1" applyBorder="1" applyAlignment="1">
      <alignment horizontal="center" vertical="center" wrapText="1"/>
    </xf>
    <xf numFmtId="49" fontId="4" fillId="5" borderId="3" xfId="2" applyNumberFormat="1" applyFont="1" applyFill="1" applyBorder="1" applyAlignment="1">
      <alignment horizontal="center" vertical="center" wrapText="1"/>
    </xf>
    <xf numFmtId="41" fontId="4" fillId="5" borderId="2" xfId="2" applyNumberFormat="1" applyFont="1" applyFill="1" applyBorder="1" applyAlignment="1">
      <alignment horizontal="right" vertical="center"/>
    </xf>
    <xf numFmtId="0" fontId="4" fillId="5" borderId="5" xfId="2" applyFont="1" applyFill="1" applyBorder="1" applyAlignment="1">
      <alignment vertical="center"/>
    </xf>
    <xf numFmtId="0" fontId="4" fillId="5" borderId="5" xfId="2" applyFont="1" applyFill="1" applyBorder="1" applyAlignment="1">
      <alignment horizontal="left" vertical="center"/>
    </xf>
    <xf numFmtId="0" fontId="25" fillId="4" borderId="19" xfId="2" applyFont="1" applyFill="1" applyBorder="1" applyAlignment="1">
      <alignment horizontal="center" vertical="center" wrapText="1"/>
    </xf>
    <xf numFmtId="0" fontId="4" fillId="4" borderId="19" xfId="2" applyFont="1" applyFill="1" applyBorder="1" applyAlignment="1">
      <alignment horizontal="center" vertical="center" wrapText="1"/>
    </xf>
    <xf numFmtId="0" fontId="16" fillId="5" borderId="50" xfId="2" applyFont="1" applyFill="1" applyBorder="1" applyAlignment="1">
      <alignment horizontal="center" vertical="center" wrapText="1"/>
    </xf>
    <xf numFmtId="181" fontId="50" fillId="0" borderId="15" xfId="0" applyNumberFormat="1" applyFont="1" applyBorder="1">
      <alignment vertical="center"/>
    </xf>
    <xf numFmtId="41" fontId="4" fillId="4" borderId="2" xfId="2" applyNumberFormat="1" applyFont="1" applyFill="1" applyBorder="1" applyAlignment="1">
      <alignment horizontal="center" vertical="center"/>
    </xf>
    <xf numFmtId="0" fontId="64" fillId="0" borderId="5" xfId="1" applyFont="1" applyBorder="1" applyAlignment="1">
      <alignment horizontal="center" vertical="center" wrapText="1"/>
    </xf>
    <xf numFmtId="0" fontId="16" fillId="5" borderId="0" xfId="2" applyFont="1" applyFill="1" applyAlignment="1">
      <alignment horizontal="center" vertical="center" shrinkToFit="1"/>
    </xf>
    <xf numFmtId="41" fontId="16" fillId="2" borderId="2" xfId="2" applyNumberFormat="1" applyFont="1" applyFill="1" applyBorder="1" applyAlignment="1">
      <alignment horizontal="center" vertical="center"/>
    </xf>
    <xf numFmtId="0" fontId="17" fillId="0" borderId="3" xfId="1" applyFont="1" applyBorder="1">
      <alignment vertical="center"/>
    </xf>
    <xf numFmtId="41" fontId="16" fillId="2" borderId="2" xfId="2" applyNumberFormat="1" applyFont="1" applyFill="1" applyBorder="1" applyAlignment="1">
      <alignment horizontal="right" vertical="center"/>
    </xf>
    <xf numFmtId="0" fontId="16" fillId="0" borderId="3" xfId="2" applyFont="1" applyBorder="1" applyAlignment="1">
      <alignment horizontal="left" vertical="center" shrinkToFit="1"/>
    </xf>
    <xf numFmtId="3" fontId="50" fillId="15" borderId="5" xfId="1" applyNumberFormat="1" applyFont="1" applyFill="1" applyBorder="1" applyAlignment="1">
      <alignment vertical="center" shrinkToFit="1"/>
    </xf>
    <xf numFmtId="0" fontId="4" fillId="0" borderId="5" xfId="1" applyFont="1" applyBorder="1">
      <alignment vertical="center"/>
    </xf>
    <xf numFmtId="0" fontId="71" fillId="0" borderId="0" xfId="0" applyFont="1">
      <alignment vertical="center"/>
    </xf>
    <xf numFmtId="0" fontId="70" fillId="0" borderId="3" xfId="0" applyFont="1" applyBorder="1" applyAlignment="1">
      <alignment horizontal="center" vertical="center" wrapText="1"/>
    </xf>
    <xf numFmtId="0" fontId="21" fillId="0" borderId="5" xfId="2" applyFont="1" applyBorder="1" applyAlignment="1">
      <alignment horizontal="center" vertical="center" wrapText="1"/>
    </xf>
    <xf numFmtId="0" fontId="50" fillId="0" borderId="5" xfId="1" applyFont="1" applyBorder="1" applyAlignment="1">
      <alignment horizontal="center" vertical="center"/>
    </xf>
    <xf numFmtId="0" fontId="50" fillId="0" borderId="17" xfId="0" applyFont="1" applyBorder="1">
      <alignment vertical="center"/>
    </xf>
    <xf numFmtId="0" fontId="50" fillId="0" borderId="18" xfId="0" applyFont="1" applyBorder="1">
      <alignment vertical="center"/>
    </xf>
    <xf numFmtId="38" fontId="74" fillId="0" borderId="0" xfId="3" applyFont="1" applyBorder="1" applyAlignment="1">
      <alignment horizontal="center" vertical="center"/>
    </xf>
    <xf numFmtId="0" fontId="52" fillId="0" borderId="5" xfId="0" applyFont="1" applyBorder="1" applyAlignment="1">
      <alignment horizontal="center" vertical="center" shrinkToFit="1"/>
    </xf>
    <xf numFmtId="0" fontId="52" fillId="0" borderId="3" xfId="0" applyFont="1" applyBorder="1" applyAlignment="1">
      <alignment horizontal="center" vertical="center" shrinkToFit="1"/>
    </xf>
    <xf numFmtId="49" fontId="44" fillId="6" borderId="2" xfId="0" applyNumberFormat="1" applyFont="1" applyFill="1" applyBorder="1" applyAlignment="1">
      <alignment horizontal="center" vertical="center" wrapText="1"/>
    </xf>
    <xf numFmtId="49" fontId="44" fillId="6" borderId="5" xfId="0" applyNumberFormat="1" applyFont="1" applyFill="1" applyBorder="1" applyAlignment="1">
      <alignment horizontal="center" vertical="center" wrapText="1"/>
    </xf>
    <xf numFmtId="0" fontId="0" fillId="7" borderId="4" xfId="0" applyFill="1" applyBorder="1" applyAlignment="1">
      <alignment horizontal="center" vertical="center" wrapText="1"/>
    </xf>
    <xf numFmtId="0" fontId="0" fillId="7" borderId="8" xfId="0" applyFill="1" applyBorder="1" applyAlignment="1">
      <alignment horizontal="center" vertical="center" wrapText="1"/>
    </xf>
    <xf numFmtId="0" fontId="52" fillId="0" borderId="15" xfId="0" applyFont="1" applyBorder="1" applyAlignment="1">
      <alignment horizontal="center" vertical="center" shrinkToFit="1"/>
    </xf>
    <xf numFmtId="0" fontId="52" fillId="0" borderId="14" xfId="0" applyFont="1" applyBorder="1" applyAlignment="1">
      <alignment horizontal="center" vertical="center" shrinkToFit="1"/>
    </xf>
    <xf numFmtId="181" fontId="50" fillId="16" borderId="1" xfId="0" applyNumberFormat="1" applyFont="1" applyFill="1" applyBorder="1" applyAlignment="1">
      <alignment horizontal="center" vertical="center"/>
    </xf>
    <xf numFmtId="180" fontId="50" fillId="0" borderId="0" xfId="0" applyNumberFormat="1" applyFont="1">
      <alignment vertical="center"/>
    </xf>
    <xf numFmtId="0" fontId="77" fillId="0" borderId="0" xfId="0" applyFont="1">
      <alignment vertical="center"/>
    </xf>
    <xf numFmtId="0" fontId="50" fillId="13" borderId="58" xfId="0" applyFont="1" applyFill="1" applyBorder="1">
      <alignment vertical="center"/>
    </xf>
    <xf numFmtId="181" fontId="50" fillId="0" borderId="5" xfId="0" applyNumberFormat="1" applyFont="1" applyBorder="1">
      <alignment vertical="center"/>
    </xf>
    <xf numFmtId="0" fontId="50" fillId="0" borderId="32" xfId="0" applyFont="1" applyBorder="1" applyAlignment="1">
      <alignment horizontal="left" vertical="center"/>
    </xf>
    <xf numFmtId="177" fontId="50" fillId="0" borderId="33" xfId="0" applyNumberFormat="1" applyFont="1" applyBorder="1" applyAlignment="1">
      <alignment vertical="center" shrinkToFit="1"/>
    </xf>
    <xf numFmtId="177" fontId="50" fillId="0" borderId="34" xfId="0" applyNumberFormat="1" applyFont="1" applyBorder="1" applyAlignment="1">
      <alignment vertical="center" shrinkToFit="1"/>
    </xf>
    <xf numFmtId="0" fontId="50" fillId="0" borderId="33" xfId="0" applyFont="1" applyBorder="1" applyAlignment="1">
      <alignment horizontal="left" vertical="center"/>
    </xf>
    <xf numFmtId="0" fontId="50" fillId="0" borderId="34" xfId="0" applyFont="1" applyBorder="1" applyAlignment="1">
      <alignment horizontal="left" vertical="center"/>
    </xf>
    <xf numFmtId="0" fontId="50" fillId="0" borderId="35" xfId="0" applyFont="1" applyBorder="1" applyAlignment="1">
      <alignment horizontal="left" vertical="center"/>
    </xf>
    <xf numFmtId="0" fontId="50" fillId="0" borderId="7" xfId="0" applyFont="1" applyBorder="1" applyAlignment="1">
      <alignment horizontal="right" vertical="center"/>
    </xf>
    <xf numFmtId="0" fontId="50" fillId="0" borderId="6" xfId="0" applyFont="1" applyBorder="1" applyAlignment="1">
      <alignment horizontal="right" vertical="center"/>
    </xf>
    <xf numFmtId="177" fontId="50" fillId="0" borderId="39" xfId="0" applyNumberFormat="1" applyFont="1" applyBorder="1" applyAlignment="1">
      <alignment vertical="center" shrinkToFit="1"/>
    </xf>
    <xf numFmtId="177" fontId="50" fillId="0" borderId="40" xfId="0" applyNumberFormat="1" applyFont="1" applyBorder="1" applyAlignment="1">
      <alignment vertical="center" shrinkToFit="1"/>
    </xf>
    <xf numFmtId="177" fontId="50" fillId="0" borderId="41" xfId="0" applyNumberFormat="1" applyFont="1" applyBorder="1" applyAlignment="1">
      <alignment vertical="center" shrinkToFit="1"/>
    </xf>
    <xf numFmtId="0" fontId="50" fillId="0" borderId="0" xfId="0" applyFont="1" applyAlignment="1">
      <alignment horizontal="left" vertical="center"/>
    </xf>
    <xf numFmtId="0" fontId="50" fillId="0" borderId="12" xfId="0" applyFont="1" applyBorder="1" applyAlignment="1">
      <alignment horizontal="left" vertical="center"/>
    </xf>
    <xf numFmtId="0" fontId="15" fillId="0" borderId="42" xfId="0" applyFont="1" applyBorder="1" applyAlignment="1">
      <alignment horizontal="right" vertical="center"/>
    </xf>
    <xf numFmtId="0" fontId="15" fillId="0" borderId="43" xfId="0" applyFont="1" applyBorder="1" applyAlignment="1">
      <alignment horizontal="right" vertical="center"/>
    </xf>
    <xf numFmtId="0" fontId="15" fillId="0" borderId="22" xfId="0" applyFont="1" applyBorder="1" applyAlignment="1">
      <alignment horizontal="right" vertical="center"/>
    </xf>
    <xf numFmtId="180" fontId="15" fillId="0" borderId="16" xfId="1" applyNumberFormat="1" applyFont="1" applyBorder="1" applyAlignment="1">
      <alignment vertical="center" shrinkToFit="1"/>
    </xf>
    <xf numFmtId="180" fontId="15" fillId="0" borderId="17" xfId="1" applyNumberFormat="1" applyFont="1" applyBorder="1" applyAlignment="1">
      <alignment vertical="center" shrinkToFit="1"/>
    </xf>
    <xf numFmtId="180" fontId="15" fillId="0" borderId="18" xfId="1" applyNumberFormat="1" applyFont="1" applyBorder="1" applyAlignment="1">
      <alignment vertical="center" shrinkToFit="1"/>
    </xf>
    <xf numFmtId="9" fontId="52" fillId="0" borderId="16" xfId="4" applyFont="1" applyBorder="1" applyAlignment="1">
      <alignment horizontal="center" vertical="center"/>
    </xf>
    <xf numFmtId="9" fontId="52" fillId="0" borderId="17" xfId="4" applyFont="1" applyBorder="1" applyAlignment="1">
      <alignment horizontal="center" vertical="center"/>
    </xf>
    <xf numFmtId="38" fontId="74" fillId="0" borderId="17" xfId="3" applyFont="1" applyBorder="1" applyAlignment="1">
      <alignment horizontal="center" vertical="center"/>
    </xf>
    <xf numFmtId="0" fontId="50" fillId="5" borderId="1" xfId="0" applyFont="1" applyFill="1" applyBorder="1" applyAlignment="1">
      <alignment horizontal="center" vertical="center"/>
    </xf>
    <xf numFmtId="0" fontId="50" fillId="5" borderId="4" xfId="0" applyFont="1" applyFill="1" applyBorder="1" applyAlignment="1">
      <alignment horizontal="center" vertical="center"/>
    </xf>
    <xf numFmtId="0" fontId="50" fillId="5" borderId="2" xfId="0" applyFont="1" applyFill="1" applyBorder="1" applyAlignment="1">
      <alignment horizontal="center" vertical="center"/>
    </xf>
    <xf numFmtId="0" fontId="50" fillId="5" borderId="5" xfId="0" applyFont="1" applyFill="1" applyBorder="1" applyAlignment="1">
      <alignment horizontal="center" vertical="center"/>
    </xf>
    <xf numFmtId="0" fontId="50" fillId="0" borderId="9" xfId="0" applyFont="1" applyBorder="1" applyAlignment="1">
      <alignment horizontal="center" vertical="center" textRotation="255"/>
    </xf>
    <xf numFmtId="0" fontId="50" fillId="0" borderId="10" xfId="0" applyFont="1" applyBorder="1" applyAlignment="1">
      <alignment horizontal="center" vertical="center" textRotation="255"/>
    </xf>
    <xf numFmtId="0" fontId="50" fillId="0" borderId="11" xfId="0" applyFont="1" applyBorder="1" applyAlignment="1">
      <alignment horizontal="center" vertical="center" textRotation="255"/>
    </xf>
    <xf numFmtId="0" fontId="50" fillId="0" borderId="6" xfId="0" applyFont="1" applyBorder="1" applyAlignment="1">
      <alignment horizontal="center" vertical="center" textRotation="255"/>
    </xf>
    <xf numFmtId="0" fontId="50" fillId="0" borderId="0" xfId="0" applyFont="1" applyAlignment="1">
      <alignment horizontal="center" vertical="center" textRotation="255"/>
    </xf>
    <xf numFmtId="0" fontId="50" fillId="0" borderId="12" xfId="0" applyFont="1" applyBorder="1" applyAlignment="1">
      <alignment horizontal="center" vertical="center" textRotation="255"/>
    </xf>
    <xf numFmtId="0" fontId="50" fillId="0" borderId="13" xfId="0" applyFont="1" applyBorder="1" applyAlignment="1">
      <alignment horizontal="center" vertical="center" textRotation="255"/>
    </xf>
    <xf numFmtId="0" fontId="50" fillId="0" borderId="15" xfId="0" applyFont="1" applyBorder="1" applyAlignment="1">
      <alignment horizontal="center" vertical="center" textRotation="255"/>
    </xf>
    <xf numFmtId="0" fontId="50" fillId="0" borderId="14" xfId="0" applyFont="1" applyBorder="1" applyAlignment="1">
      <alignment horizontal="center" vertical="center" textRotation="255"/>
    </xf>
    <xf numFmtId="0" fontId="50" fillId="0" borderId="9" xfId="0" applyFont="1" applyBorder="1" applyAlignment="1">
      <alignment horizontal="left" vertical="center"/>
    </xf>
    <xf numFmtId="0" fontId="50" fillId="0" borderId="10" xfId="0" applyFont="1" applyBorder="1" applyAlignment="1">
      <alignment horizontal="left" vertical="center"/>
    </xf>
    <xf numFmtId="0" fontId="50" fillId="0" borderId="11" xfId="0" applyFont="1" applyBorder="1" applyAlignment="1">
      <alignment horizontal="left" vertical="center"/>
    </xf>
    <xf numFmtId="180" fontId="50" fillId="0" borderId="9" xfId="1" applyNumberFormat="1" applyFont="1" applyBorder="1" applyAlignment="1">
      <alignment vertical="center" shrinkToFit="1"/>
    </xf>
    <xf numFmtId="180" fontId="50" fillId="0" borderId="10" xfId="1" applyNumberFormat="1" applyFont="1" applyBorder="1" applyAlignment="1">
      <alignment vertical="center" shrinkToFit="1"/>
    </xf>
    <xf numFmtId="180" fontId="50" fillId="0" borderId="11" xfId="1" applyNumberFormat="1" applyFont="1" applyBorder="1" applyAlignment="1">
      <alignment vertical="center" shrinkToFit="1"/>
    </xf>
    <xf numFmtId="3" fontId="50" fillId="11" borderId="2" xfId="1" applyNumberFormat="1" applyFont="1" applyFill="1" applyBorder="1" applyAlignment="1">
      <alignment vertical="center" shrinkToFit="1"/>
    </xf>
    <xf numFmtId="3" fontId="50" fillId="11" borderId="5" xfId="1" applyNumberFormat="1" applyFont="1" applyFill="1" applyBorder="1" applyAlignment="1">
      <alignment vertical="center" shrinkToFit="1"/>
    </xf>
    <xf numFmtId="0" fontId="50" fillId="0" borderId="1" xfId="0" applyFont="1" applyBorder="1" applyAlignment="1">
      <alignment horizontal="left" vertical="center"/>
    </xf>
    <xf numFmtId="177" fontId="50" fillId="0" borderId="2" xfId="0" applyNumberFormat="1" applyFont="1" applyBorder="1" applyAlignment="1">
      <alignment vertical="center" shrinkToFit="1"/>
    </xf>
    <xf numFmtId="177" fontId="50" fillId="0" borderId="5" xfId="0" applyNumberFormat="1" applyFont="1" applyBorder="1" applyAlignment="1">
      <alignment vertical="center" shrinkToFit="1"/>
    </xf>
    <xf numFmtId="177" fontId="50" fillId="0" borderId="3" xfId="0" applyNumberFormat="1" applyFont="1" applyBorder="1" applyAlignment="1">
      <alignment vertical="center" shrinkToFit="1"/>
    </xf>
    <xf numFmtId="0" fontId="50" fillId="0" borderId="2" xfId="0" applyFont="1" applyBorder="1" applyAlignment="1">
      <alignment horizontal="left" vertical="center"/>
    </xf>
    <xf numFmtId="0" fontId="50" fillId="0" borderId="5" xfId="0" applyFont="1" applyBorder="1" applyAlignment="1">
      <alignment horizontal="left" vertical="center"/>
    </xf>
    <xf numFmtId="0" fontId="50" fillId="0" borderId="3" xfId="0" applyFont="1" applyBorder="1" applyAlignment="1">
      <alignment horizontal="left" vertical="center"/>
    </xf>
    <xf numFmtId="0" fontId="50" fillId="0" borderId="1" xfId="0" applyFont="1" applyBorder="1" applyAlignment="1">
      <alignment horizontal="right" vertical="center"/>
    </xf>
    <xf numFmtId="177" fontId="50" fillId="0" borderId="13" xfId="0" applyNumberFormat="1" applyFont="1" applyBorder="1" applyAlignment="1">
      <alignment vertical="center" shrinkToFit="1"/>
    </xf>
    <xf numFmtId="177" fontId="50" fillId="0" borderId="15" xfId="0" applyNumberFormat="1" applyFont="1" applyBorder="1" applyAlignment="1">
      <alignment vertical="center" shrinkToFit="1"/>
    </xf>
    <xf numFmtId="0" fontId="50" fillId="0" borderId="17" xfId="0" applyFont="1" applyBorder="1" applyAlignment="1">
      <alignment horizontal="center" vertical="center"/>
    </xf>
    <xf numFmtId="0" fontId="50" fillId="0" borderId="18" xfId="0" applyFont="1" applyBorder="1" applyAlignment="1">
      <alignment horizontal="center" vertical="center"/>
    </xf>
    <xf numFmtId="3" fontId="50" fillId="15" borderId="2" xfId="1" applyNumberFormat="1" applyFont="1" applyFill="1" applyBorder="1" applyAlignment="1">
      <alignment horizontal="right" vertical="center" shrinkToFit="1"/>
    </xf>
    <xf numFmtId="3" fontId="50" fillId="15" borderId="5" xfId="1" applyNumberFormat="1" applyFont="1" applyFill="1" applyBorder="1" applyAlignment="1">
      <alignment horizontal="right" vertical="center" shrinkToFit="1"/>
    </xf>
    <xf numFmtId="0" fontId="72" fillId="0" borderId="9" xfId="0" applyFont="1" applyBorder="1" applyAlignment="1">
      <alignment horizontal="center" vertical="center" textRotation="255"/>
    </xf>
    <xf numFmtId="0" fontId="72" fillId="0" borderId="10" xfId="0" applyFont="1" applyBorder="1" applyAlignment="1">
      <alignment horizontal="center" vertical="center" textRotation="255"/>
    </xf>
    <xf numFmtId="0" fontId="72" fillId="0" borderId="11" xfId="0" applyFont="1" applyBorder="1" applyAlignment="1">
      <alignment horizontal="center" vertical="center" textRotation="255"/>
    </xf>
    <xf numFmtId="0" fontId="72" fillId="0" borderId="6" xfId="0" applyFont="1" applyBorder="1" applyAlignment="1">
      <alignment horizontal="center" vertical="center" textRotation="255"/>
    </xf>
    <xf numFmtId="0" fontId="72" fillId="0" borderId="0" xfId="0" applyFont="1" applyAlignment="1">
      <alignment horizontal="center" vertical="center" textRotation="255"/>
    </xf>
    <xf numFmtId="0" fontId="72" fillId="0" borderId="12" xfId="0" applyFont="1" applyBorder="1" applyAlignment="1">
      <alignment horizontal="center" vertical="center" textRotation="255"/>
    </xf>
    <xf numFmtId="0" fontId="72" fillId="0" borderId="13" xfId="0" applyFont="1" applyBorder="1" applyAlignment="1">
      <alignment horizontal="center" vertical="center" textRotation="255"/>
    </xf>
    <xf numFmtId="0" fontId="72" fillId="0" borderId="15" xfId="0" applyFont="1" applyBorder="1" applyAlignment="1">
      <alignment horizontal="center" vertical="center" textRotation="255"/>
    </xf>
    <xf numFmtId="0" fontId="72" fillId="0" borderId="14" xfId="0" applyFont="1" applyBorder="1" applyAlignment="1">
      <alignment horizontal="center" vertical="center" textRotation="255"/>
    </xf>
    <xf numFmtId="0" fontId="52" fillId="0" borderId="9" xfId="0" applyFont="1" applyBorder="1" applyAlignment="1">
      <alignment horizontal="left" vertical="center"/>
    </xf>
    <xf numFmtId="0" fontId="15" fillId="0" borderId="31" xfId="0" applyFont="1" applyBorder="1" applyAlignment="1">
      <alignment horizontal="center" vertical="center" wrapText="1"/>
    </xf>
    <xf numFmtId="41" fontId="53" fillId="0" borderId="31" xfId="3" applyNumberFormat="1" applyFont="1" applyFill="1" applyBorder="1" applyAlignment="1">
      <alignment horizontal="right" vertical="center"/>
    </xf>
    <xf numFmtId="0" fontId="50" fillId="0" borderId="0" xfId="0" applyFont="1" applyAlignment="1">
      <alignment horizontal="left" vertical="center" wrapText="1"/>
    </xf>
    <xf numFmtId="180" fontId="50" fillId="0" borderId="33" xfId="0" applyNumberFormat="1" applyFont="1" applyBorder="1" applyAlignment="1">
      <alignment vertical="center" shrinkToFit="1"/>
    </xf>
    <xf numFmtId="180" fontId="50" fillId="0" borderId="34" xfId="0" applyNumberFormat="1" applyFont="1" applyBorder="1" applyAlignment="1">
      <alignment vertical="center" shrinkToFit="1"/>
    </xf>
    <xf numFmtId="0" fontId="50" fillId="0" borderId="13" xfId="0" applyFont="1" applyBorder="1" applyAlignment="1">
      <alignment horizontal="right" vertical="center"/>
    </xf>
    <xf numFmtId="0" fontId="50" fillId="0" borderId="15" xfId="0" applyFont="1" applyBorder="1" applyAlignment="1">
      <alignment horizontal="right" vertical="center"/>
    </xf>
    <xf numFmtId="180" fontId="50" fillId="0" borderId="36" xfId="1" applyNumberFormat="1" applyFont="1" applyBorder="1" applyAlignment="1">
      <alignment vertical="center" shrinkToFit="1"/>
    </xf>
    <xf numFmtId="180" fontId="50" fillId="0" borderId="37" xfId="1" applyNumberFormat="1" applyFont="1" applyBorder="1" applyAlignment="1">
      <alignment vertical="center" shrinkToFit="1"/>
    </xf>
    <xf numFmtId="180" fontId="50" fillId="0" borderId="38" xfId="1" applyNumberFormat="1" applyFont="1" applyBorder="1" applyAlignment="1">
      <alignment vertical="center" shrinkToFit="1"/>
    </xf>
    <xf numFmtId="0" fontId="50" fillId="0" borderId="15" xfId="0" applyFont="1" applyBorder="1" applyAlignment="1">
      <alignment horizontal="left" vertical="center"/>
    </xf>
    <xf numFmtId="0" fontId="0" fillId="0" borderId="15" xfId="0" applyBorder="1">
      <alignment vertical="center"/>
    </xf>
    <xf numFmtId="0" fontId="0" fillId="0" borderId="14" xfId="0" applyBorder="1">
      <alignment vertical="center"/>
    </xf>
    <xf numFmtId="0" fontId="15" fillId="0" borderId="31" xfId="0" applyFont="1" applyBorder="1" applyAlignment="1">
      <alignment horizontal="center" vertical="center"/>
    </xf>
    <xf numFmtId="180" fontId="53" fillId="0" borderId="31" xfId="3" applyNumberFormat="1" applyFont="1" applyFill="1" applyBorder="1" applyAlignment="1">
      <alignment horizontal="right" vertical="center"/>
    </xf>
    <xf numFmtId="0" fontId="15" fillId="0" borderId="16" xfId="0" applyFont="1" applyBorder="1" applyAlignment="1">
      <alignment horizontal="right" vertical="center"/>
    </xf>
    <xf numFmtId="0" fontId="15" fillId="0" borderId="17" xfId="0" applyFont="1" applyBorder="1" applyAlignment="1">
      <alignment horizontal="right" vertical="center"/>
    </xf>
    <xf numFmtId="0" fontId="50" fillId="0" borderId="1" xfId="1" applyFont="1" applyBorder="1" applyAlignment="1">
      <alignment horizontal="right" vertical="center"/>
    </xf>
    <xf numFmtId="180" fontId="50" fillId="0" borderId="2" xfId="1" applyNumberFormat="1" applyFont="1" applyBorder="1" applyAlignment="1">
      <alignment vertical="center" shrinkToFit="1"/>
    </xf>
    <xf numFmtId="180" fontId="50" fillId="0" borderId="5" xfId="1" applyNumberFormat="1" applyFont="1" applyBorder="1" applyAlignment="1">
      <alignment vertical="center" shrinkToFit="1"/>
    </xf>
    <xf numFmtId="0" fontId="50" fillId="0" borderId="2" xfId="1" applyFont="1" applyBorder="1" applyAlignment="1">
      <alignment horizontal="left" vertical="center"/>
    </xf>
    <xf numFmtId="0" fontId="50" fillId="0" borderId="5" xfId="1" applyFont="1" applyBorder="1" applyAlignment="1">
      <alignment horizontal="left" vertical="center"/>
    </xf>
    <xf numFmtId="0" fontId="50" fillId="0" borderId="3" xfId="1" applyFont="1" applyBorder="1" applyAlignment="1">
      <alignment horizontal="left" vertical="center"/>
    </xf>
    <xf numFmtId="0" fontId="0" fillId="0" borderId="17" xfId="0" applyBorder="1" applyAlignment="1">
      <alignment horizontal="center" vertical="center"/>
    </xf>
    <xf numFmtId="0" fontId="0" fillId="0" borderId="18" xfId="0" applyBorder="1" applyAlignment="1">
      <alignment horizontal="center" vertical="center"/>
    </xf>
    <xf numFmtId="0" fontId="50" fillId="5" borderId="3" xfId="0" applyFont="1" applyFill="1" applyBorder="1" applyAlignment="1">
      <alignment horizontal="center" vertical="center"/>
    </xf>
    <xf numFmtId="180" fontId="50" fillId="0" borderId="2" xfId="0" applyNumberFormat="1" applyFont="1" applyBorder="1" applyAlignment="1">
      <alignment horizontal="right" vertical="center" shrinkToFit="1"/>
    </xf>
    <xf numFmtId="180" fontId="50" fillId="0" borderId="5" xfId="0" applyNumberFormat="1" applyFont="1" applyBorder="1" applyAlignment="1">
      <alignment horizontal="right" vertical="center" shrinkToFit="1"/>
    </xf>
    <xf numFmtId="180" fontId="50" fillId="2" borderId="2" xfId="3" applyNumberFormat="1" applyFont="1" applyFill="1" applyBorder="1" applyAlignment="1">
      <alignment vertical="center" shrinkToFit="1"/>
    </xf>
    <xf numFmtId="180" fontId="50" fillId="2" borderId="5" xfId="3" applyNumberFormat="1" applyFont="1" applyFill="1" applyBorder="1" applyAlignment="1">
      <alignment vertical="center" shrinkToFit="1"/>
    </xf>
    <xf numFmtId="181" fontId="50" fillId="0" borderId="5" xfId="0" applyNumberFormat="1" applyFont="1" applyBorder="1" applyAlignment="1">
      <alignment horizontal="center" vertical="center"/>
    </xf>
    <xf numFmtId="0" fontId="52" fillId="0" borderId="5" xfId="0" applyFont="1" applyBorder="1" applyAlignment="1">
      <alignment horizontal="center" vertical="center" shrinkToFit="1"/>
    </xf>
    <xf numFmtId="0" fontId="52" fillId="0" borderId="3" xfId="0" applyFont="1" applyBorder="1" applyAlignment="1">
      <alignment horizontal="center" vertical="center" shrinkToFit="1"/>
    </xf>
    <xf numFmtId="0" fontId="50" fillId="0" borderId="1" xfId="1" applyFont="1" applyBorder="1" applyAlignment="1">
      <alignment horizontal="left" vertical="center"/>
    </xf>
    <xf numFmtId="180" fontId="50" fillId="0" borderId="2" xfId="1" quotePrefix="1" applyNumberFormat="1" applyFont="1" applyBorder="1" applyAlignment="1">
      <alignment vertical="center" shrinkToFit="1"/>
    </xf>
    <xf numFmtId="180" fontId="50" fillId="2" borderId="13" xfId="3" applyNumberFormat="1" applyFont="1" applyFill="1" applyBorder="1" applyAlignment="1">
      <alignment horizontal="right" vertical="center" shrinkToFit="1"/>
    </xf>
    <xf numFmtId="180" fontId="50" fillId="2" borderId="15" xfId="3" applyNumberFormat="1" applyFont="1" applyFill="1" applyBorder="1" applyAlignment="1">
      <alignment horizontal="right" vertical="center" shrinkToFit="1"/>
    </xf>
    <xf numFmtId="0" fontId="50" fillId="0" borderId="9" xfId="0" applyFont="1" applyBorder="1" applyAlignment="1">
      <alignment vertical="center" wrapText="1"/>
    </xf>
    <xf numFmtId="0" fontId="50" fillId="0" borderId="10" xfId="0" applyFont="1" applyBorder="1">
      <alignment vertical="center"/>
    </xf>
    <xf numFmtId="0" fontId="50" fillId="0" borderId="11" xfId="0" applyFont="1" applyBorder="1">
      <alignment vertical="center"/>
    </xf>
    <xf numFmtId="0" fontId="50" fillId="0" borderId="13" xfId="0" applyFont="1" applyBorder="1">
      <alignment vertical="center"/>
    </xf>
    <xf numFmtId="0" fontId="50" fillId="0" borderId="15" xfId="0" applyFont="1" applyBorder="1">
      <alignment vertical="center"/>
    </xf>
    <xf numFmtId="0" fontId="50" fillId="0" borderId="14" xfId="0" applyFont="1" applyBorder="1">
      <alignment vertical="center"/>
    </xf>
    <xf numFmtId="180" fontId="50" fillId="0" borderId="9" xfId="0" applyNumberFormat="1" applyFont="1" applyBorder="1" applyAlignment="1">
      <alignment vertical="center" shrinkToFit="1"/>
    </xf>
    <xf numFmtId="180" fontId="50" fillId="0" borderId="10" xfId="0" applyNumberFormat="1" applyFont="1" applyBorder="1" applyAlignment="1">
      <alignment vertical="center" shrinkToFit="1"/>
    </xf>
    <xf numFmtId="180" fontId="50" fillId="0" borderId="11" xfId="0" applyNumberFormat="1" applyFont="1" applyBorder="1" applyAlignment="1">
      <alignment vertical="center" shrinkToFit="1"/>
    </xf>
    <xf numFmtId="180" fontId="50" fillId="0" borderId="13" xfId="0" applyNumberFormat="1" applyFont="1" applyBorder="1" applyAlignment="1">
      <alignment vertical="center" shrinkToFit="1"/>
    </xf>
    <xf numFmtId="180" fontId="50" fillId="0" borderId="15" xfId="0" applyNumberFormat="1" applyFont="1" applyBorder="1" applyAlignment="1">
      <alignment vertical="center" shrinkToFit="1"/>
    </xf>
    <xf numFmtId="180" fontId="50" fillId="0" borderId="14" xfId="0" applyNumberFormat="1" applyFont="1" applyBorder="1" applyAlignment="1">
      <alignment vertical="center" shrinkToFit="1"/>
    </xf>
    <xf numFmtId="0" fontId="50" fillId="13" borderId="0" xfId="0" applyFont="1" applyFill="1" applyAlignment="1">
      <alignment vertical="center" wrapText="1"/>
    </xf>
    <xf numFmtId="180" fontId="50" fillId="0" borderId="2" xfId="3" applyNumberFormat="1" applyFont="1" applyBorder="1" applyAlignment="1">
      <alignment horizontal="right" vertical="center" shrinkToFit="1"/>
    </xf>
    <xf numFmtId="180" fontId="50" fillId="0" borderId="5" xfId="3" applyNumberFormat="1" applyFont="1" applyBorder="1" applyAlignment="1">
      <alignment horizontal="right" vertical="center" shrinkToFit="1"/>
    </xf>
    <xf numFmtId="180" fontId="50" fillId="0" borderId="2" xfId="0" applyNumberFormat="1" applyFont="1" applyBorder="1" applyAlignment="1">
      <alignment vertical="center" shrinkToFit="1"/>
    </xf>
    <xf numFmtId="180" fontId="50" fillId="0" borderId="5" xfId="0" applyNumberFormat="1" applyFont="1" applyBorder="1" applyAlignment="1">
      <alignment vertical="center" shrinkToFit="1"/>
    </xf>
    <xf numFmtId="0" fontId="50" fillId="0" borderId="16" xfId="0" applyFont="1" applyBorder="1" applyAlignment="1">
      <alignment horizontal="center" vertical="center"/>
    </xf>
    <xf numFmtId="0" fontId="50" fillId="0" borderId="23" xfId="0" applyFont="1" applyBorder="1" applyAlignment="1">
      <alignment horizontal="center" vertical="center"/>
    </xf>
    <xf numFmtId="0" fontId="50" fillId="0" borderId="24" xfId="0" applyFont="1" applyBorder="1" applyAlignment="1">
      <alignment horizontal="center" vertical="center"/>
    </xf>
    <xf numFmtId="0" fontId="50" fillId="0" borderId="25" xfId="0" applyFont="1" applyBorder="1" applyAlignment="1">
      <alignment horizontal="center" vertical="center"/>
    </xf>
    <xf numFmtId="0" fontId="50" fillId="0" borderId="26" xfId="0" applyFont="1" applyBorder="1" applyAlignment="1">
      <alignment horizontal="center" vertical="center"/>
    </xf>
    <xf numFmtId="0" fontId="50" fillId="0" borderId="27" xfId="0" applyFont="1" applyBorder="1" applyAlignment="1">
      <alignment horizontal="center" vertical="center"/>
    </xf>
    <xf numFmtId="0" fontId="50" fillId="0" borderId="28" xfId="0" applyFont="1" applyBorder="1" applyAlignment="1">
      <alignment horizontal="center" vertical="center"/>
    </xf>
    <xf numFmtId="0" fontId="28" fillId="0" borderId="24" xfId="0" applyFont="1" applyBorder="1" applyAlignment="1">
      <alignment horizontal="left" vertical="center"/>
    </xf>
    <xf numFmtId="0" fontId="28" fillId="0" borderId="25" xfId="0" applyFont="1" applyBorder="1" applyAlignment="1">
      <alignment horizontal="left" vertical="center"/>
    </xf>
    <xf numFmtId="0" fontId="28" fillId="0" borderId="27" xfId="0" applyFont="1" applyBorder="1" applyAlignment="1">
      <alignment horizontal="left" vertical="center"/>
    </xf>
    <xf numFmtId="0" fontId="28" fillId="0" borderId="28" xfId="0" applyFont="1" applyBorder="1" applyAlignment="1">
      <alignment horizontal="left" vertical="center"/>
    </xf>
    <xf numFmtId="0" fontId="50" fillId="13" borderId="24" xfId="0" applyFont="1" applyFill="1" applyBorder="1" applyAlignment="1">
      <alignment horizontal="center" vertical="center"/>
    </xf>
    <xf numFmtId="0" fontId="50" fillId="13" borderId="24" xfId="0" applyFont="1" applyFill="1" applyBorder="1">
      <alignment vertical="center"/>
    </xf>
    <xf numFmtId="0" fontId="26" fillId="0" borderId="0" xfId="0" applyFont="1" applyAlignment="1">
      <alignment horizontal="center" vertical="center" shrinkToFit="1"/>
    </xf>
    <xf numFmtId="0" fontId="26" fillId="13" borderId="0" xfId="0" applyFont="1" applyFill="1" applyAlignment="1">
      <alignment horizontal="center" vertical="center"/>
    </xf>
    <xf numFmtId="0" fontId="0" fillId="13" borderId="0" xfId="0" applyFill="1" applyAlignment="1">
      <alignment horizontal="center" vertical="center"/>
    </xf>
    <xf numFmtId="0" fontId="26" fillId="0" borderId="0" xfId="0" applyFont="1" applyAlignment="1">
      <alignment horizontal="right" vertical="center"/>
    </xf>
    <xf numFmtId="0" fontId="26" fillId="0" borderId="0" xfId="0" applyFont="1">
      <alignment vertical="center"/>
    </xf>
    <xf numFmtId="0" fontId="29" fillId="0" borderId="0" xfId="0" applyFont="1">
      <alignment vertical="center"/>
    </xf>
    <xf numFmtId="0" fontId="0" fillId="0" borderId="0" xfId="0">
      <alignment vertical="center"/>
    </xf>
    <xf numFmtId="0" fontId="50" fillId="0" borderId="13" xfId="0" applyFont="1" applyBorder="1" applyAlignment="1">
      <alignment horizontal="left" vertical="center"/>
    </xf>
    <xf numFmtId="0" fontId="50" fillId="0" borderId="14" xfId="0" applyFont="1" applyBorder="1" applyAlignment="1">
      <alignment horizontal="left" vertical="center"/>
    </xf>
    <xf numFmtId="180" fontId="50" fillId="2" borderId="2" xfId="3" applyNumberFormat="1" applyFont="1" applyFill="1" applyBorder="1" applyAlignment="1">
      <alignment horizontal="right" vertical="center" shrinkToFit="1"/>
    </xf>
    <xf numFmtId="180" fontId="50" fillId="2" borderId="5" xfId="3" applyNumberFormat="1" applyFont="1" applyFill="1" applyBorder="1" applyAlignment="1">
      <alignment horizontal="right" vertical="center" shrinkToFit="1"/>
    </xf>
    <xf numFmtId="180" fontId="50" fillId="2" borderId="2" xfId="0" applyNumberFormat="1" applyFont="1" applyFill="1" applyBorder="1" applyAlignment="1">
      <alignment vertical="center" shrinkToFit="1"/>
    </xf>
    <xf numFmtId="180" fontId="50" fillId="2" borderId="5" xfId="0" applyNumberFormat="1" applyFont="1" applyFill="1" applyBorder="1" applyAlignment="1">
      <alignment vertical="center" shrinkToFit="1"/>
    </xf>
    <xf numFmtId="0" fontId="50" fillId="0" borderId="2" xfId="1" applyFont="1" applyBorder="1" applyAlignment="1">
      <alignment horizontal="right" vertical="center"/>
    </xf>
    <xf numFmtId="0" fontId="50" fillId="0" borderId="5" xfId="1" applyFont="1" applyBorder="1" applyAlignment="1">
      <alignment horizontal="right" vertical="center"/>
    </xf>
    <xf numFmtId="0" fontId="50" fillId="0" borderId="3" xfId="1" applyFont="1" applyBorder="1" applyAlignment="1">
      <alignment horizontal="right" vertical="center"/>
    </xf>
    <xf numFmtId="180" fontId="50" fillId="0" borderId="3" xfId="1" applyNumberFormat="1" applyFont="1" applyBorder="1" applyAlignment="1">
      <alignment vertical="center" shrinkToFit="1"/>
    </xf>
    <xf numFmtId="0" fontId="50" fillId="0" borderId="2" xfId="0" applyFont="1" applyBorder="1" applyAlignment="1">
      <alignment horizontal="right" vertical="center"/>
    </xf>
    <xf numFmtId="0" fontId="50" fillId="0" borderId="5" xfId="0" applyFont="1" applyBorder="1" applyAlignment="1">
      <alignment horizontal="right" vertical="center"/>
    </xf>
    <xf numFmtId="0" fontId="50" fillId="0" borderId="3" xfId="0" applyFont="1" applyBorder="1" applyAlignment="1">
      <alignment horizontal="right" vertical="center"/>
    </xf>
    <xf numFmtId="0" fontId="68" fillId="0" borderId="44" xfId="1" applyFont="1" applyBorder="1" applyAlignment="1">
      <alignment horizontal="center" vertical="center" shrinkToFit="1"/>
    </xf>
    <xf numFmtId="0" fontId="68" fillId="0" borderId="45" xfId="1" applyFont="1" applyBorder="1" applyAlignment="1">
      <alignment horizontal="center" vertical="center" shrinkToFit="1"/>
    </xf>
    <xf numFmtId="0" fontId="68" fillId="0" borderId="46" xfId="1" applyFont="1" applyBorder="1" applyAlignment="1">
      <alignment horizontal="center" vertical="center" shrinkToFit="1"/>
    </xf>
    <xf numFmtId="0" fontId="37" fillId="0" borderId="0" xfId="2" applyFont="1" applyAlignment="1">
      <alignment horizontal="left" vertical="center" wrapText="1"/>
    </xf>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5" fillId="0" borderId="2" xfId="1" applyNumberFormat="1" applyFont="1" applyBorder="1" applyAlignment="1">
      <alignment horizontal="left" vertical="center"/>
    </xf>
    <xf numFmtId="49" fontId="4" fillId="0" borderId="3" xfId="1" applyNumberFormat="1" applyFont="1" applyBorder="1" applyAlignment="1">
      <alignment horizontal="left" vertical="center"/>
    </xf>
    <xf numFmtId="0" fontId="32" fillId="5" borderId="1" xfId="1" applyFont="1" applyFill="1" applyBorder="1" applyAlignment="1">
      <alignment horizontal="center" vertical="center" wrapText="1"/>
    </xf>
    <xf numFmtId="0" fontId="32" fillId="5" borderId="1" xfId="1" applyFont="1" applyFill="1" applyBorder="1" applyAlignment="1">
      <alignment horizontal="center" vertical="center"/>
    </xf>
    <xf numFmtId="0" fontId="63" fillId="0" borderId="47" xfId="1" applyFont="1" applyBorder="1" applyAlignment="1">
      <alignment horizontal="left" vertical="center" wrapText="1"/>
    </xf>
    <xf numFmtId="0" fontId="63" fillId="0" borderId="0" xfId="1" applyFont="1" applyAlignment="1">
      <alignment horizontal="left" vertical="center" wrapText="1"/>
    </xf>
    <xf numFmtId="0" fontId="4" fillId="5" borderId="9" xfId="2" applyFont="1" applyFill="1" applyBorder="1" applyAlignment="1">
      <alignment horizontal="center" vertical="center"/>
    </xf>
    <xf numFmtId="0" fontId="4" fillId="5" borderId="10" xfId="2" applyFont="1" applyFill="1" applyBorder="1" applyAlignment="1">
      <alignment horizontal="center" vertical="center"/>
    </xf>
    <xf numFmtId="0" fontId="4" fillId="5" borderId="11" xfId="2" applyFont="1" applyFill="1" applyBorder="1" applyAlignment="1">
      <alignment horizontal="center" vertical="center"/>
    </xf>
    <xf numFmtId="0" fontId="4" fillId="5" borderId="6" xfId="2" applyFont="1" applyFill="1" applyBorder="1" applyAlignment="1">
      <alignment horizontal="center" vertical="center"/>
    </xf>
    <xf numFmtId="0" fontId="4" fillId="5" borderId="0" xfId="2" applyFont="1" applyFill="1" applyAlignment="1">
      <alignment horizontal="center" vertical="center"/>
    </xf>
    <xf numFmtId="0" fontId="4" fillId="5" borderId="12" xfId="2" applyFont="1" applyFill="1" applyBorder="1" applyAlignment="1">
      <alignment horizontal="center" vertical="center"/>
    </xf>
    <xf numFmtId="0" fontId="4" fillId="5" borderId="13" xfId="2" applyFont="1" applyFill="1" applyBorder="1" applyAlignment="1">
      <alignment horizontal="center" vertical="center"/>
    </xf>
    <xf numFmtId="0" fontId="4" fillId="5" borderId="15" xfId="2" applyFont="1" applyFill="1" applyBorder="1" applyAlignment="1">
      <alignment horizontal="center" vertical="center"/>
    </xf>
    <xf numFmtId="0" fontId="16" fillId="5" borderId="9" xfId="1" applyFont="1" applyFill="1" applyBorder="1" applyAlignment="1">
      <alignment horizontal="center" vertical="center" wrapText="1"/>
    </xf>
    <xf numFmtId="0" fontId="16" fillId="5" borderId="11" xfId="1" applyFont="1" applyFill="1" applyBorder="1" applyAlignment="1">
      <alignment horizontal="center" vertical="center"/>
    </xf>
    <xf numFmtId="0" fontId="0" fillId="4" borderId="16" xfId="0" applyFill="1" applyBorder="1" applyAlignment="1">
      <alignment horizontal="center" vertical="center"/>
    </xf>
    <xf numFmtId="0" fontId="0" fillId="4" borderId="18" xfId="0" applyFill="1" applyBorder="1" applyAlignment="1">
      <alignment horizontal="center" vertical="center"/>
    </xf>
    <xf numFmtId="0" fontId="32" fillId="5" borderId="1" xfId="2" applyFont="1" applyFill="1" applyBorder="1" applyAlignment="1">
      <alignment horizontal="center" vertical="center"/>
    </xf>
    <xf numFmtId="0" fontId="4" fillId="5" borderId="9" xfId="2" applyFont="1" applyFill="1" applyBorder="1" applyAlignment="1">
      <alignment horizontal="left" vertical="center" wrapText="1"/>
    </xf>
    <xf numFmtId="0" fontId="4" fillId="5" borderId="10" xfId="2" applyFont="1" applyFill="1" applyBorder="1" applyAlignment="1">
      <alignment horizontal="left" vertical="center" wrapText="1"/>
    </xf>
    <xf numFmtId="0" fontId="4" fillId="5" borderId="11" xfId="2" applyFont="1" applyFill="1" applyBorder="1" applyAlignment="1">
      <alignment horizontal="left" vertical="center" wrapText="1"/>
    </xf>
    <xf numFmtId="0" fontId="60" fillId="5" borderId="2" xfId="0" applyFont="1" applyFill="1" applyBorder="1" applyAlignment="1">
      <alignment horizontal="center" vertical="center" wrapText="1"/>
    </xf>
    <xf numFmtId="0" fontId="60" fillId="5" borderId="5" xfId="0" applyFont="1" applyFill="1" applyBorder="1" applyAlignment="1">
      <alignment horizontal="center" vertical="center"/>
    </xf>
    <xf numFmtId="0" fontId="60" fillId="5" borderId="3" xfId="0" applyFont="1" applyFill="1" applyBorder="1" applyAlignment="1">
      <alignment horizontal="center" vertical="center"/>
    </xf>
    <xf numFmtId="176" fontId="10" fillId="0" borderId="6" xfId="2" applyNumberFormat="1" applyFont="1" applyBorder="1" applyAlignment="1">
      <alignment vertical="center" wrapText="1"/>
    </xf>
    <xf numFmtId="0" fontId="1" fillId="0" borderId="0" xfId="1">
      <alignment vertical="center"/>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4" fillId="0" borderId="1" xfId="2" applyFont="1" applyBorder="1" applyAlignment="1">
      <alignment horizontal="left" vertical="center" wrapText="1"/>
    </xf>
    <xf numFmtId="0" fontId="16" fillId="0" borderId="1" xfId="2" applyFont="1" applyBorder="1" applyAlignment="1">
      <alignment horizontal="left" vertical="center"/>
    </xf>
    <xf numFmtId="0" fontId="4" fillId="5" borderId="6" xfId="2" applyFont="1" applyFill="1" applyBorder="1" applyAlignment="1">
      <alignment horizontal="left" vertical="center" wrapText="1"/>
    </xf>
    <xf numFmtId="0" fontId="4" fillId="5" borderId="0" xfId="2" applyFont="1" applyFill="1" applyAlignment="1">
      <alignment horizontal="left" vertical="center" wrapText="1"/>
    </xf>
    <xf numFmtId="0" fontId="4" fillId="5" borderId="13" xfId="2" applyFont="1" applyFill="1" applyBorder="1" applyAlignment="1">
      <alignment horizontal="left" vertical="center" wrapText="1"/>
    </xf>
    <xf numFmtId="0" fontId="4" fillId="5" borderId="15" xfId="2" applyFont="1" applyFill="1" applyBorder="1" applyAlignment="1">
      <alignment horizontal="left" vertical="center" wrapText="1"/>
    </xf>
    <xf numFmtId="0" fontId="64" fillId="0" borderId="2" xfId="2" applyFont="1" applyBorder="1" applyAlignment="1">
      <alignment horizontal="left" vertical="center"/>
    </xf>
    <xf numFmtId="0" fontId="64" fillId="0" borderId="5" xfId="2" applyFont="1" applyBorder="1" applyAlignment="1">
      <alignment horizontal="left" vertical="center"/>
    </xf>
    <xf numFmtId="0" fontId="16" fillId="5" borderId="0" xfId="1" applyFont="1" applyFill="1" applyAlignment="1">
      <alignment horizontal="center" wrapText="1"/>
    </xf>
    <xf numFmtId="0" fontId="16" fillId="5" borderId="12" xfId="1" applyFont="1" applyFill="1" applyBorder="1" applyAlignment="1">
      <alignment horizontal="center" wrapText="1"/>
    </xf>
    <xf numFmtId="0" fontId="16" fillId="5" borderId="27" xfId="1" applyFont="1" applyFill="1" applyBorder="1" applyAlignment="1">
      <alignment horizontal="center" wrapText="1"/>
    </xf>
    <xf numFmtId="0" fontId="16" fillId="5" borderId="48" xfId="1" applyFont="1" applyFill="1" applyBorder="1" applyAlignment="1">
      <alignment horizontal="center" wrapText="1"/>
    </xf>
    <xf numFmtId="0" fontId="16" fillId="5" borderId="2" xfId="2" applyFont="1" applyFill="1" applyBorder="1" applyAlignment="1">
      <alignment horizontal="left" vertical="center" wrapText="1"/>
    </xf>
    <xf numFmtId="0" fontId="16" fillId="5" borderId="5" xfId="2" applyFont="1" applyFill="1" applyBorder="1" applyAlignment="1">
      <alignment horizontal="left" vertical="center" wrapText="1"/>
    </xf>
    <xf numFmtId="0" fontId="16" fillId="5" borderId="3" xfId="2" applyFont="1" applyFill="1" applyBorder="1" applyAlignment="1">
      <alignment horizontal="left" vertical="center" wrapText="1"/>
    </xf>
    <xf numFmtId="0" fontId="16" fillId="0" borderId="2" xfId="1" applyFont="1" applyBorder="1">
      <alignment vertical="center"/>
    </xf>
    <xf numFmtId="0" fontId="16" fillId="0" borderId="5" xfId="1" applyFont="1" applyBorder="1">
      <alignment vertical="center"/>
    </xf>
    <xf numFmtId="0" fontId="16" fillId="0" borderId="3" xfId="1" applyFont="1" applyBorder="1">
      <alignment vertical="center"/>
    </xf>
    <xf numFmtId="0" fontId="4" fillId="0" borderId="8" xfId="2" applyFont="1" applyBorder="1" applyAlignment="1">
      <alignment horizontal="left" vertical="center" wrapText="1"/>
    </xf>
    <xf numFmtId="0" fontId="4" fillId="0" borderId="2" xfId="2" applyFont="1" applyBorder="1" applyAlignment="1">
      <alignment horizontal="left" vertical="center" wrapText="1"/>
    </xf>
    <xf numFmtId="0" fontId="4" fillId="5" borderId="13" xfId="1" applyFont="1" applyFill="1" applyBorder="1">
      <alignment vertical="center"/>
    </xf>
    <xf numFmtId="0" fontId="4" fillId="5" borderId="15" xfId="1" applyFont="1" applyFill="1" applyBorder="1">
      <alignment vertical="center"/>
    </xf>
    <xf numFmtId="0" fontId="4" fillId="5" borderId="14" xfId="1" applyFont="1" applyFill="1" applyBorder="1">
      <alignment vertical="center"/>
    </xf>
    <xf numFmtId="0" fontId="4" fillId="5" borderId="9" xfId="1" applyFont="1" applyFill="1" applyBorder="1" applyAlignment="1">
      <alignment horizontal="left" vertical="center"/>
    </xf>
    <xf numFmtId="0" fontId="4" fillId="5" borderId="11" xfId="1" applyFont="1" applyFill="1" applyBorder="1" applyAlignment="1">
      <alignment horizontal="left" vertical="center"/>
    </xf>
    <xf numFmtId="0" fontId="4" fillId="5" borderId="13" xfId="1" applyFont="1" applyFill="1" applyBorder="1" applyAlignment="1">
      <alignment horizontal="left" vertical="center"/>
    </xf>
    <xf numFmtId="0" fontId="4" fillId="5" borderId="15" xfId="1" applyFont="1" applyFill="1" applyBorder="1" applyAlignment="1">
      <alignment horizontal="left" vertical="center"/>
    </xf>
    <xf numFmtId="0" fontId="4" fillId="5" borderId="11" xfId="2" applyFont="1" applyFill="1" applyBorder="1" applyAlignment="1">
      <alignment horizontal="center" vertical="center" wrapText="1"/>
    </xf>
    <xf numFmtId="0" fontId="4" fillId="5" borderId="12" xfId="2" applyFont="1" applyFill="1" applyBorder="1" applyAlignment="1">
      <alignment horizontal="center" vertical="center" wrapText="1"/>
    </xf>
    <xf numFmtId="0" fontId="60" fillId="5" borderId="5" xfId="0" applyFont="1" applyFill="1" applyBorder="1">
      <alignment vertical="center"/>
    </xf>
    <xf numFmtId="0" fontId="60" fillId="5" borderId="3" xfId="0" applyFont="1" applyFill="1" applyBorder="1">
      <alignment vertical="center"/>
    </xf>
    <xf numFmtId="0" fontId="61" fillId="5" borderId="42" xfId="1" applyFont="1" applyFill="1" applyBorder="1" applyAlignment="1">
      <alignment horizontal="right" vertical="center"/>
    </xf>
    <xf numFmtId="0" fontId="61" fillId="5" borderId="43" xfId="1" applyFont="1" applyFill="1" applyBorder="1" applyAlignment="1">
      <alignment horizontal="right" vertical="center"/>
    </xf>
    <xf numFmtId="0" fontId="60" fillId="5" borderId="1" xfId="0" applyFont="1" applyFill="1" applyBorder="1" applyAlignment="1">
      <alignment horizontal="center" vertical="center" wrapText="1"/>
    </xf>
    <xf numFmtId="0" fontId="62" fillId="5" borderId="1" xfId="0" applyFont="1" applyFill="1" applyBorder="1" applyAlignment="1">
      <alignment horizontal="center" vertical="center"/>
    </xf>
    <xf numFmtId="0" fontId="62" fillId="5" borderId="2" xfId="0" applyFont="1" applyFill="1" applyBorder="1" applyAlignment="1">
      <alignment horizontal="center" vertical="center"/>
    </xf>
    <xf numFmtId="0" fontId="61" fillId="5" borderId="1" xfId="1" applyFont="1" applyFill="1" applyBorder="1" applyAlignment="1">
      <alignment horizontal="center" vertical="center"/>
    </xf>
    <xf numFmtId="38" fontId="19" fillId="0" borderId="17" xfId="3" applyFont="1" applyBorder="1" applyAlignment="1">
      <alignment horizontal="right" vertical="center"/>
    </xf>
    <xf numFmtId="3" fontId="4" fillId="0" borderId="1" xfId="2" applyNumberFormat="1" applyFont="1" applyBorder="1" applyAlignment="1">
      <alignment horizontal="left" vertical="center" wrapText="1"/>
    </xf>
    <xf numFmtId="3" fontId="4" fillId="0" borderId="2" xfId="2" applyNumberFormat="1" applyFont="1" applyBorder="1" applyAlignment="1">
      <alignment horizontal="left" vertical="center" wrapText="1"/>
    </xf>
    <xf numFmtId="0" fontId="4" fillId="5" borderId="1" xfId="2" applyFont="1" applyFill="1" applyBorder="1" applyAlignment="1">
      <alignment horizontal="left" vertical="center" wrapText="1"/>
    </xf>
    <xf numFmtId="0" fontId="4" fillId="5" borderId="9" xfId="2" applyFont="1" applyFill="1" applyBorder="1" applyAlignment="1">
      <alignment horizontal="center" vertical="center" wrapText="1"/>
    </xf>
    <xf numFmtId="0" fontId="4" fillId="5" borderId="10" xfId="2" applyFont="1" applyFill="1" applyBorder="1" applyAlignment="1">
      <alignment horizontal="center" vertical="center" wrapText="1"/>
    </xf>
    <xf numFmtId="0" fontId="4" fillId="5" borderId="6" xfId="2" applyFont="1" applyFill="1" applyBorder="1" applyAlignment="1">
      <alignment horizontal="center" vertical="center" wrapText="1"/>
    </xf>
    <xf numFmtId="0" fontId="4" fillId="5" borderId="0" xfId="2" applyFont="1" applyFill="1" applyAlignment="1">
      <alignment horizontal="center" vertical="center" wrapText="1"/>
    </xf>
    <xf numFmtId="0" fontId="4" fillId="5" borderId="13" xfId="2" applyFont="1" applyFill="1" applyBorder="1" applyAlignment="1">
      <alignment horizontal="center" vertical="center" wrapText="1"/>
    </xf>
    <xf numFmtId="0" fontId="4" fillId="5" borderId="15" xfId="2" applyFont="1" applyFill="1" applyBorder="1" applyAlignment="1">
      <alignment horizontal="center" vertical="center" wrapText="1"/>
    </xf>
    <xf numFmtId="0" fontId="25" fillId="4" borderId="20" xfId="2" applyFont="1" applyFill="1" applyBorder="1" applyAlignment="1">
      <alignment horizontal="center" vertical="center" wrapText="1"/>
    </xf>
    <xf numFmtId="0" fontId="25" fillId="4" borderId="29" xfId="2" applyFont="1" applyFill="1" applyBorder="1" applyAlignment="1">
      <alignment horizontal="center" vertical="center" wrapText="1"/>
    </xf>
    <xf numFmtId="0" fontId="4" fillId="5" borderId="4" xfId="2" applyFont="1" applyFill="1" applyBorder="1" applyAlignment="1">
      <alignment horizontal="left" vertical="center" wrapText="1"/>
    </xf>
    <xf numFmtId="0" fontId="4" fillId="5" borderId="8" xfId="2" applyFont="1" applyFill="1" applyBorder="1" applyAlignment="1">
      <alignment horizontal="left" vertical="center" wrapText="1"/>
    </xf>
    <xf numFmtId="0" fontId="6" fillId="0" borderId="55" xfId="1" applyFont="1" applyBorder="1">
      <alignment vertical="center"/>
    </xf>
    <xf numFmtId="0" fontId="6" fillId="0" borderId="56" xfId="1" applyFont="1" applyBorder="1">
      <alignment vertical="center"/>
    </xf>
    <xf numFmtId="0" fontId="6" fillId="0" borderId="57" xfId="1" applyFont="1" applyBorder="1">
      <alignment vertical="center"/>
    </xf>
    <xf numFmtId="0" fontId="64" fillId="5" borderId="2" xfId="2" applyFont="1" applyFill="1" applyBorder="1" applyAlignment="1">
      <alignment horizontal="left" vertical="center" wrapText="1"/>
    </xf>
    <xf numFmtId="0" fontId="64" fillId="5" borderId="5" xfId="2" applyFont="1" applyFill="1" applyBorder="1" applyAlignment="1">
      <alignment horizontal="left" vertical="center" wrapText="1"/>
    </xf>
    <xf numFmtId="0" fontId="6" fillId="0" borderId="13" xfId="1" applyFont="1" applyBorder="1">
      <alignment vertical="center"/>
    </xf>
    <xf numFmtId="0" fontId="6" fillId="0" borderId="15" xfId="1" applyFont="1" applyBorder="1">
      <alignment vertical="center"/>
    </xf>
    <xf numFmtId="0" fontId="6" fillId="0" borderId="14" xfId="1" applyFont="1" applyBorder="1">
      <alignment vertical="center"/>
    </xf>
    <xf numFmtId="0" fontId="32" fillId="5" borderId="9" xfId="1" applyFont="1" applyFill="1" applyBorder="1" applyAlignment="1">
      <alignment horizontal="center" vertical="center"/>
    </xf>
    <xf numFmtId="0" fontId="32" fillId="5" borderId="51" xfId="1" applyFont="1" applyFill="1" applyBorder="1" applyAlignment="1">
      <alignment horizontal="center" vertical="center"/>
    </xf>
    <xf numFmtId="0" fontId="32" fillId="5" borderId="13" xfId="1" applyFont="1" applyFill="1" applyBorder="1" applyAlignment="1">
      <alignment horizontal="center" vertical="center"/>
    </xf>
    <xf numFmtId="0" fontId="32" fillId="5" borderId="52" xfId="1" applyFont="1" applyFill="1" applyBorder="1" applyAlignment="1">
      <alignment horizontal="center" vertical="center"/>
    </xf>
    <xf numFmtId="0" fontId="26" fillId="4" borderId="20" xfId="1" applyFont="1" applyFill="1" applyBorder="1" applyAlignment="1">
      <alignment horizontal="center" vertical="center"/>
    </xf>
    <xf numFmtId="0" fontId="26" fillId="4" borderId="29" xfId="1" applyFont="1" applyFill="1" applyBorder="1" applyAlignment="1">
      <alignment horizontal="center" vertical="center"/>
    </xf>
    <xf numFmtId="0" fontId="4" fillId="5" borderId="2" xfId="2" applyFont="1" applyFill="1" applyBorder="1" applyAlignment="1">
      <alignment horizontal="center" vertical="center" wrapText="1"/>
    </xf>
    <xf numFmtId="0" fontId="4" fillId="5" borderId="5" xfId="2" applyFont="1" applyFill="1" applyBorder="1" applyAlignment="1">
      <alignment horizontal="center" vertical="center" wrapText="1"/>
    </xf>
    <xf numFmtId="0" fontId="64" fillId="0" borderId="1" xfId="2" applyFont="1" applyBorder="1" applyAlignment="1">
      <alignment horizontal="left" vertical="center"/>
    </xf>
    <xf numFmtId="0" fontId="8" fillId="0" borderId="4" xfId="1" applyFont="1" applyBorder="1" applyAlignment="1">
      <alignment horizontal="center" vertical="center"/>
    </xf>
    <xf numFmtId="0" fontId="8" fillId="0" borderId="8" xfId="1" applyFont="1" applyBorder="1" applyAlignment="1">
      <alignment horizontal="center" vertical="center"/>
    </xf>
    <xf numFmtId="0" fontId="32" fillId="5" borderId="53" xfId="1" applyFont="1" applyFill="1" applyBorder="1" applyAlignment="1">
      <alignment horizontal="center" vertical="center"/>
    </xf>
    <xf numFmtId="0" fontId="32" fillId="5" borderId="54" xfId="1" applyFont="1" applyFill="1" applyBorder="1" applyAlignment="1">
      <alignment horizontal="center" vertical="center"/>
    </xf>
    <xf numFmtId="0" fontId="73" fillId="5" borderId="2" xfId="0" applyFont="1" applyFill="1" applyBorder="1" applyAlignment="1">
      <alignment horizontal="center" vertical="center" wrapText="1"/>
    </xf>
    <xf numFmtId="0" fontId="73" fillId="5" borderId="5" xfId="0" applyFont="1" applyFill="1" applyBorder="1" applyAlignment="1">
      <alignment horizontal="center" vertical="center" wrapText="1"/>
    </xf>
    <xf numFmtId="0" fontId="73" fillId="5" borderId="3" xfId="0" applyFont="1" applyFill="1" applyBorder="1" applyAlignment="1">
      <alignment horizontal="center" vertical="center" wrapText="1"/>
    </xf>
    <xf numFmtId="0" fontId="16" fillId="5" borderId="9" xfId="2" applyFont="1" applyFill="1" applyBorder="1" applyAlignment="1">
      <alignment horizontal="center" vertical="center"/>
    </xf>
    <xf numFmtId="0" fontId="68" fillId="0" borderId="44" xfId="2" applyFont="1" applyBorder="1" applyAlignment="1">
      <alignment horizontal="center" vertical="center" shrinkToFit="1"/>
    </xf>
    <xf numFmtId="0" fontId="68" fillId="0" borderId="45" xfId="2" applyFont="1" applyBorder="1" applyAlignment="1">
      <alignment horizontal="center" vertical="center" shrinkToFit="1"/>
    </xf>
    <xf numFmtId="0" fontId="68" fillId="0" borderId="46" xfId="2" applyFont="1" applyBorder="1" applyAlignment="1">
      <alignment horizontal="center" vertical="center" shrinkToFit="1"/>
    </xf>
    <xf numFmtId="0" fontId="60" fillId="5" borderId="1" xfId="0" applyFont="1" applyFill="1" applyBorder="1" applyAlignment="1">
      <alignment horizontal="center" vertical="center"/>
    </xf>
    <xf numFmtId="178" fontId="12" fillId="0" borderId="2" xfId="2" applyNumberFormat="1" applyFont="1" applyBorder="1" applyAlignment="1">
      <alignment horizontal="center" vertical="center" wrapText="1"/>
    </xf>
    <xf numFmtId="0" fontId="30" fillId="0" borderId="3" xfId="0" applyFont="1" applyBorder="1" applyAlignment="1">
      <alignment horizontal="center" vertical="center" wrapText="1"/>
    </xf>
    <xf numFmtId="0" fontId="16" fillId="0" borderId="1" xfId="2" applyFont="1" applyBorder="1" applyAlignment="1">
      <alignment horizontal="left" vertical="center" wrapText="1"/>
    </xf>
    <xf numFmtId="0" fontId="18" fillId="0" borderId="0" xfId="0" applyFont="1" applyAlignment="1">
      <alignment horizontal="left" vertical="center"/>
    </xf>
    <xf numFmtId="0" fontId="4" fillId="0" borderId="3" xfId="1" applyFont="1" applyBorder="1" applyAlignment="1">
      <alignment horizontal="left" vertical="center"/>
    </xf>
    <xf numFmtId="0" fontId="4" fillId="0" borderId="2" xfId="1" applyFont="1" applyBorder="1" applyAlignment="1">
      <alignment horizontal="left" vertical="center"/>
    </xf>
    <xf numFmtId="49" fontId="4" fillId="0" borderId="1" xfId="2" applyNumberFormat="1" applyFont="1" applyBorder="1" applyAlignment="1">
      <alignment horizontal="center" vertical="center" wrapText="1"/>
    </xf>
    <xf numFmtId="0" fontId="0" fillId="0" borderId="1" xfId="0" applyBorder="1" applyAlignment="1">
      <alignment horizontal="center" vertical="center" wrapText="1"/>
    </xf>
    <xf numFmtId="0" fontId="63" fillId="0" borderId="1" xfId="1" applyFont="1" applyBorder="1">
      <alignment vertical="center"/>
    </xf>
    <xf numFmtId="0" fontId="62" fillId="0" borderId="1" xfId="0" applyFont="1" applyBorder="1">
      <alignment vertical="center"/>
    </xf>
    <xf numFmtId="0" fontId="4" fillId="5" borderId="6" xfId="2" applyFont="1" applyFill="1" applyBorder="1" applyAlignment="1">
      <alignment vertical="center" wrapText="1"/>
    </xf>
    <xf numFmtId="0" fontId="4" fillId="5" borderId="0" xfId="2" applyFont="1" applyFill="1" applyAlignment="1">
      <alignment vertical="center" wrapText="1"/>
    </xf>
    <xf numFmtId="0" fontId="4" fillId="5" borderId="13" xfId="2" applyFont="1" applyFill="1" applyBorder="1" applyAlignment="1">
      <alignment vertical="center" wrapText="1"/>
    </xf>
    <xf numFmtId="0" fontId="4" fillId="5" borderId="15" xfId="2" applyFont="1" applyFill="1" applyBorder="1" applyAlignment="1">
      <alignment vertical="center" wrapText="1"/>
    </xf>
    <xf numFmtId="0" fontId="22" fillId="0" borderId="1" xfId="2" applyFont="1" applyBorder="1" applyAlignment="1">
      <alignment horizontal="left" vertical="center"/>
    </xf>
    <xf numFmtId="0" fontId="4" fillId="5" borderId="2" xfId="2" applyFont="1" applyFill="1" applyBorder="1" applyAlignment="1">
      <alignment horizontal="left" vertical="center" wrapText="1"/>
    </xf>
    <xf numFmtId="0" fontId="4" fillId="5" borderId="5" xfId="2" applyFont="1" applyFill="1" applyBorder="1" applyAlignment="1">
      <alignment horizontal="left" vertical="center" wrapText="1"/>
    </xf>
    <xf numFmtId="0" fontId="4" fillId="5" borderId="30" xfId="2" applyFont="1" applyFill="1" applyBorder="1" applyAlignment="1">
      <alignment horizontal="left" vertical="center" wrapText="1"/>
    </xf>
    <xf numFmtId="0" fontId="18" fillId="5" borderId="2" xfId="0" applyFont="1" applyFill="1" applyBorder="1" applyAlignment="1">
      <alignment horizontal="center" vertical="center" wrapText="1"/>
    </xf>
    <xf numFmtId="0" fontId="18" fillId="5" borderId="5" xfId="0" applyFont="1" applyFill="1" applyBorder="1">
      <alignment vertical="center"/>
    </xf>
    <xf numFmtId="0" fontId="18" fillId="5" borderId="3" xfId="0" applyFont="1" applyFill="1" applyBorder="1">
      <alignment vertical="center"/>
    </xf>
    <xf numFmtId="0" fontId="18" fillId="5" borderId="5" xfId="0" applyFont="1" applyFill="1" applyBorder="1" applyAlignment="1">
      <alignment horizontal="center" vertical="center" wrapText="1"/>
    </xf>
    <xf numFmtId="0" fontId="18" fillId="5" borderId="30" xfId="0" applyFont="1" applyFill="1" applyBorder="1" applyAlignment="1">
      <alignment horizontal="center" vertical="center" wrapText="1"/>
    </xf>
    <xf numFmtId="0" fontId="12" fillId="4" borderId="16" xfId="2" applyFont="1" applyFill="1" applyBorder="1" applyAlignment="1">
      <alignment horizontal="center" vertical="center" wrapText="1"/>
    </xf>
    <xf numFmtId="0" fontId="12" fillId="4" borderId="17" xfId="2" applyFont="1" applyFill="1" applyBorder="1" applyAlignment="1">
      <alignment horizontal="center" vertical="center" wrapText="1"/>
    </xf>
    <xf numFmtId="0" fontId="12" fillId="4" borderId="18" xfId="2" applyFont="1" applyFill="1" applyBorder="1" applyAlignment="1">
      <alignment horizontal="center" vertical="center" wrapText="1"/>
    </xf>
    <xf numFmtId="0" fontId="4" fillId="5" borderId="12" xfId="2" applyFont="1" applyFill="1" applyBorder="1" applyAlignment="1">
      <alignment horizontal="left" vertical="center" wrapText="1"/>
    </xf>
    <xf numFmtId="0" fontId="18" fillId="5" borderId="9" xfId="0" applyFont="1" applyFill="1" applyBorder="1" applyAlignment="1">
      <alignment horizontal="center" vertical="center" wrapText="1"/>
    </xf>
    <xf numFmtId="0" fontId="18" fillId="5" borderId="10"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4" fillId="5" borderId="3" xfId="2" applyFont="1" applyFill="1" applyBorder="1" applyAlignment="1">
      <alignment horizontal="left" vertical="center" wrapText="1"/>
    </xf>
    <xf numFmtId="0" fontId="6" fillId="0" borderId="1" xfId="1" applyFont="1" applyBorder="1" applyAlignment="1">
      <alignment horizontal="left" vertical="center" wrapText="1"/>
    </xf>
    <xf numFmtId="0" fontId="32" fillId="5" borderId="9" xfId="2" applyFont="1" applyFill="1" applyBorder="1" applyAlignment="1">
      <alignment vertical="center" wrapText="1"/>
    </xf>
    <xf numFmtId="0" fontId="32" fillId="5" borderId="10" xfId="2" applyFont="1" applyFill="1" applyBorder="1" applyAlignment="1">
      <alignment vertical="center" wrapText="1"/>
    </xf>
    <xf numFmtId="0" fontId="32" fillId="5" borderId="6" xfId="2" applyFont="1" applyFill="1" applyBorder="1" applyAlignment="1">
      <alignment vertical="center" wrapText="1"/>
    </xf>
    <xf numFmtId="0" fontId="32" fillId="5" borderId="0" xfId="2" applyFont="1" applyFill="1" applyAlignment="1">
      <alignment vertical="center" wrapText="1"/>
    </xf>
    <xf numFmtId="0" fontId="32" fillId="5" borderId="13" xfId="2" applyFont="1" applyFill="1" applyBorder="1" applyAlignment="1">
      <alignment vertical="center" wrapText="1"/>
    </xf>
    <xf numFmtId="0" fontId="32" fillId="5" borderId="15" xfId="2" applyFont="1" applyFill="1" applyBorder="1" applyAlignment="1">
      <alignment vertical="center" wrapText="1"/>
    </xf>
    <xf numFmtId="0" fontId="18" fillId="0" borderId="0" xfId="0" applyFont="1" applyAlignment="1">
      <alignment horizontal="center" vertical="center"/>
    </xf>
    <xf numFmtId="0" fontId="21" fillId="0" borderId="1" xfId="2" applyFont="1" applyBorder="1" applyAlignment="1">
      <alignment horizontal="center" vertical="center" wrapText="1"/>
    </xf>
    <xf numFmtId="0" fontId="21" fillId="0" borderId="2" xfId="2" applyFont="1" applyBorder="1" applyAlignment="1">
      <alignment horizontal="center" vertical="center" wrapText="1"/>
    </xf>
    <xf numFmtId="0" fontId="60" fillId="5" borderId="21" xfId="0" applyFont="1" applyFill="1" applyBorder="1" applyAlignment="1">
      <alignment horizontal="center" vertical="center" wrapText="1"/>
    </xf>
    <xf numFmtId="0" fontId="60" fillId="5" borderId="5" xfId="0" applyFont="1" applyFill="1" applyBorder="1" applyAlignment="1">
      <alignment horizontal="center" vertical="center" wrapText="1"/>
    </xf>
    <xf numFmtId="0" fontId="60" fillId="5" borderId="3" xfId="0" applyFont="1" applyFill="1" applyBorder="1" applyAlignment="1">
      <alignment horizontal="center" vertical="center" wrapText="1"/>
    </xf>
    <xf numFmtId="0" fontId="4" fillId="0" borderId="1" xfId="2" applyFont="1" applyBorder="1" applyAlignment="1">
      <alignment horizontal="center" vertical="center" wrapText="1"/>
    </xf>
    <xf numFmtId="0" fontId="64" fillId="0" borderId="2" xfId="0" applyFont="1" applyBorder="1" applyAlignment="1">
      <alignment horizontal="center" vertical="center"/>
    </xf>
    <xf numFmtId="0" fontId="4" fillId="0" borderId="2" xfId="2" applyFont="1" applyBorder="1" applyAlignment="1">
      <alignment horizontal="center" vertical="center"/>
    </xf>
    <xf numFmtId="0" fontId="4" fillId="0" borderId="3" xfId="2" applyFont="1" applyBorder="1" applyAlignment="1">
      <alignment horizontal="center" vertical="center"/>
    </xf>
    <xf numFmtId="0" fontId="32" fillId="5" borderId="2" xfId="2" applyFont="1" applyFill="1" applyBorder="1" applyAlignment="1">
      <alignment horizontal="center" vertical="center"/>
    </xf>
    <xf numFmtId="0" fontId="32" fillId="5" borderId="5" xfId="2" applyFont="1" applyFill="1" applyBorder="1" applyAlignment="1">
      <alignment horizontal="center" vertical="center"/>
    </xf>
    <xf numFmtId="0" fontId="32" fillId="5" borderId="3" xfId="2" applyFont="1" applyFill="1" applyBorder="1" applyAlignment="1">
      <alignment horizontal="center" vertical="center"/>
    </xf>
    <xf numFmtId="0" fontId="4" fillId="0" borderId="4" xfId="2" applyFont="1" applyBorder="1" applyAlignment="1">
      <alignment horizontal="center" vertical="center" shrinkToFit="1"/>
    </xf>
    <xf numFmtId="0" fontId="4" fillId="0" borderId="9" xfId="2" applyFont="1" applyBorder="1" applyAlignment="1">
      <alignment horizontal="center" vertical="center" shrinkToFit="1"/>
    </xf>
    <xf numFmtId="0" fontId="6" fillId="0" borderId="1" xfId="1" applyFont="1" applyBorder="1" applyAlignment="1">
      <alignment horizontal="center" vertical="center" wrapText="1"/>
    </xf>
    <xf numFmtId="0" fontId="67" fillId="5" borderId="2" xfId="0" applyFont="1" applyFill="1" applyBorder="1" applyAlignment="1">
      <alignment horizontal="center" vertical="center" wrapText="1"/>
    </xf>
    <xf numFmtId="0" fontId="67" fillId="5" borderId="5" xfId="0" applyFont="1" applyFill="1" applyBorder="1">
      <alignment vertical="center"/>
    </xf>
    <xf numFmtId="0" fontId="67" fillId="5" borderId="3" xfId="0" applyFont="1" applyFill="1" applyBorder="1">
      <alignment vertical="center"/>
    </xf>
    <xf numFmtId="0" fontId="8" fillId="0" borderId="1" xfId="1" applyFont="1" applyBorder="1" applyAlignment="1">
      <alignment horizontal="center" vertical="center"/>
    </xf>
    <xf numFmtId="0" fontId="61" fillId="5" borderId="2" xfId="2" applyFont="1" applyFill="1" applyBorder="1" applyAlignment="1">
      <alignment horizontal="center" vertical="center" wrapText="1"/>
    </xf>
    <xf numFmtId="0" fontId="61" fillId="5" borderId="5" xfId="2" applyFont="1" applyFill="1" applyBorder="1" applyAlignment="1">
      <alignment horizontal="center" vertical="center" wrapText="1"/>
    </xf>
    <xf numFmtId="0" fontId="61" fillId="5" borderId="3" xfId="2" applyFont="1" applyFill="1" applyBorder="1" applyAlignment="1">
      <alignment horizontal="center" vertical="center" wrapText="1"/>
    </xf>
    <xf numFmtId="0" fontId="6" fillId="0" borderId="2" xfId="1" applyFont="1" applyBorder="1" applyAlignment="1">
      <alignment horizontal="center" vertical="center"/>
    </xf>
    <xf numFmtId="0" fontId="6" fillId="0" borderId="5" xfId="1" applyFont="1" applyBorder="1" applyAlignment="1">
      <alignment horizontal="center" vertical="center"/>
    </xf>
    <xf numFmtId="0" fontId="6" fillId="0" borderId="3" xfId="1" applyFont="1" applyBorder="1" applyAlignment="1">
      <alignment horizontal="center" vertical="center"/>
    </xf>
    <xf numFmtId="0" fontId="18" fillId="0" borderId="5" xfId="0" applyFont="1" applyBorder="1" applyAlignment="1">
      <alignment horizontal="center" vertical="center" shrinkToFit="1"/>
    </xf>
    <xf numFmtId="0" fontId="4" fillId="5" borderId="1" xfId="2" applyFont="1" applyFill="1" applyBorder="1" applyAlignment="1">
      <alignment horizontal="center" vertical="center"/>
    </xf>
    <xf numFmtId="0" fontId="69" fillId="0" borderId="44" xfId="1" applyFont="1" applyBorder="1" applyAlignment="1">
      <alignment horizontal="center" vertical="center"/>
    </xf>
    <xf numFmtId="0" fontId="69" fillId="0" borderId="45" xfId="1" applyFont="1" applyBorder="1" applyAlignment="1">
      <alignment horizontal="center" vertical="center"/>
    </xf>
    <xf numFmtId="0" fontId="69" fillId="0" borderId="46" xfId="1" applyFont="1" applyBorder="1" applyAlignment="1">
      <alignment horizontal="center" vertical="center"/>
    </xf>
    <xf numFmtId="0" fontId="59" fillId="5" borderId="2" xfId="0" applyFont="1" applyFill="1" applyBorder="1" applyAlignment="1">
      <alignment horizontal="center" vertical="center" wrapText="1"/>
    </xf>
    <xf numFmtId="0" fontId="59" fillId="5" borderId="5" xfId="0" applyFont="1" applyFill="1" applyBorder="1" applyAlignment="1">
      <alignment horizontal="center" vertical="center" wrapText="1"/>
    </xf>
    <xf numFmtId="0" fontId="59" fillId="5" borderId="15" xfId="0" applyFont="1" applyFill="1" applyBorder="1" applyAlignment="1">
      <alignment horizontal="center" vertical="center" wrapText="1"/>
    </xf>
    <xf numFmtId="0" fontId="59" fillId="5" borderId="14" xfId="0" applyFont="1" applyFill="1" applyBorder="1" applyAlignment="1">
      <alignment horizontal="center" vertical="center" wrapText="1"/>
    </xf>
    <xf numFmtId="0" fontId="59" fillId="5" borderId="5" xfId="0" applyFont="1" applyFill="1" applyBorder="1">
      <alignment vertical="center"/>
    </xf>
    <xf numFmtId="0" fontId="59" fillId="5" borderId="15" xfId="0" applyFont="1" applyFill="1" applyBorder="1">
      <alignment vertical="center"/>
    </xf>
    <xf numFmtId="0" fontId="59" fillId="5" borderId="3" xfId="0" applyFont="1" applyFill="1" applyBorder="1">
      <alignment vertical="center"/>
    </xf>
    <xf numFmtId="0" fontId="5" fillId="0" borderId="1" xfId="1" applyFont="1" applyBorder="1" applyAlignment="1">
      <alignment horizontal="left" vertical="center" wrapText="1"/>
    </xf>
    <xf numFmtId="0" fontId="4" fillId="0" borderId="1" xfId="1" applyFont="1" applyBorder="1" applyAlignment="1">
      <alignment horizontal="left" vertical="center" wrapText="1"/>
    </xf>
    <xf numFmtId="0" fontId="64" fillId="0" borderId="3" xfId="2" applyFont="1" applyBorder="1" applyAlignment="1">
      <alignment horizontal="center" vertical="center"/>
    </xf>
    <xf numFmtId="0" fontId="64" fillId="0" borderId="1" xfId="2" applyFont="1" applyBorder="1" applyAlignment="1">
      <alignment horizontal="center" vertical="center"/>
    </xf>
    <xf numFmtId="0" fontId="4" fillId="5" borderId="4" xfId="2" applyFont="1" applyFill="1" applyBorder="1" applyAlignment="1">
      <alignment horizontal="center" vertical="center"/>
    </xf>
    <xf numFmtId="0" fontId="0" fillId="5" borderId="15" xfId="0" applyFill="1" applyBorder="1" applyAlignment="1">
      <alignment horizontal="center" vertical="center"/>
    </xf>
    <xf numFmtId="0" fontId="0" fillId="5" borderId="14" xfId="0" applyFill="1" applyBorder="1" applyAlignment="1">
      <alignment horizontal="center" vertical="center"/>
    </xf>
    <xf numFmtId="0" fontId="64" fillId="0" borderId="5" xfId="2" applyFont="1" applyBorder="1" applyAlignment="1">
      <alignment horizontal="center" vertical="center"/>
    </xf>
    <xf numFmtId="0" fontId="65" fillId="0" borderId="15" xfId="1" applyFont="1" applyBorder="1" applyAlignment="1">
      <alignment horizontal="left" vertical="center"/>
    </xf>
    <xf numFmtId="0" fontId="37" fillId="0" borderId="10" xfId="2" applyFont="1" applyBorder="1" applyAlignment="1">
      <alignment horizontal="left" vertical="center" wrapText="1"/>
    </xf>
    <xf numFmtId="0" fontId="0" fillId="0" borderId="4" xfId="0" applyBorder="1" applyAlignment="1">
      <alignment horizontal="center" vertical="center" wrapText="1"/>
    </xf>
    <xf numFmtId="0" fontId="0" fillId="0" borderId="8" xfId="0" applyBorder="1" applyAlignment="1">
      <alignment horizontal="center" vertical="center" wrapText="1"/>
    </xf>
    <xf numFmtId="0" fontId="0" fillId="6" borderId="4" xfId="0" applyFill="1" applyBorder="1" applyAlignment="1">
      <alignment horizontal="center" vertical="center" wrapText="1" shrinkToFit="1"/>
    </xf>
    <xf numFmtId="0" fontId="0" fillId="6" borderId="8" xfId="0" applyFill="1" applyBorder="1" applyAlignment="1">
      <alignment horizontal="center" vertical="center" wrapText="1" shrinkToFit="1"/>
    </xf>
    <xf numFmtId="0" fontId="0" fillId="10" borderId="4" xfId="0" applyFill="1" applyBorder="1" applyAlignment="1">
      <alignment horizontal="left" vertical="center" wrapText="1"/>
    </xf>
    <xf numFmtId="0" fontId="0" fillId="10" borderId="7" xfId="0" applyFill="1" applyBorder="1" applyAlignment="1">
      <alignment horizontal="left" vertical="center" wrapText="1"/>
    </xf>
    <xf numFmtId="0" fontId="0" fillId="9" borderId="4" xfId="0" applyFill="1" applyBorder="1" applyAlignment="1">
      <alignment horizontal="center" vertical="center" wrapText="1"/>
    </xf>
    <xf numFmtId="0" fontId="0" fillId="9" borderId="7" xfId="0" applyFill="1" applyBorder="1" applyAlignment="1">
      <alignment horizontal="center" vertical="center" wrapText="1"/>
    </xf>
    <xf numFmtId="0" fontId="0" fillId="9" borderId="1" xfId="0" applyFill="1" applyBorder="1" applyAlignment="1">
      <alignment horizontal="center" vertical="center" wrapText="1"/>
    </xf>
    <xf numFmtId="0" fontId="0" fillId="3" borderId="1" xfId="0" applyFill="1" applyBorder="1" applyAlignment="1">
      <alignment horizontal="center" vertical="center" wrapText="1"/>
    </xf>
    <xf numFmtId="0" fontId="0" fillId="3" borderId="4" xfId="0" applyFill="1" applyBorder="1" applyAlignment="1">
      <alignment horizontal="center" vertical="center" wrapText="1"/>
    </xf>
    <xf numFmtId="0" fontId="0" fillId="6" borderId="4" xfId="0" applyFill="1" applyBorder="1" applyAlignment="1">
      <alignment horizontal="center" vertical="center" shrinkToFit="1"/>
    </xf>
    <xf numFmtId="0" fontId="0" fillId="6" borderId="8" xfId="0" applyFill="1" applyBorder="1" applyAlignment="1">
      <alignment horizontal="center" vertical="center" shrinkToFit="1"/>
    </xf>
    <xf numFmtId="38" fontId="40" fillId="0" borderId="1" xfId="3" applyFont="1" applyBorder="1" applyAlignment="1">
      <alignment vertical="center" wrapText="1"/>
    </xf>
  </cellXfs>
  <cellStyles count="6">
    <cellStyle name="パーセント" xfId="4" builtinId="5"/>
    <cellStyle name="ハイパーリンク" xfId="5" builtinId="8"/>
    <cellStyle name="桁区切り" xfId="3" builtinId="6"/>
    <cellStyle name="標準" xfId="0" builtinId="0"/>
    <cellStyle name="標準 2" xfId="1" xr:uid="{00000000-0005-0000-0000-000003000000}"/>
    <cellStyle name="標準_Sheet1" xfId="2" xr:uid="{00000000-0005-0000-0000-000004000000}"/>
  </cellStyles>
  <dxfs count="1">
    <dxf>
      <fill>
        <patternFill>
          <bgColor rgb="FFFF0000"/>
        </patternFill>
      </fill>
    </dxf>
  </dxfs>
  <tableStyles count="0" defaultTableStyle="TableStyleMedium9" defaultPivotStyle="PivotStyleLight16"/>
  <colors>
    <mruColors>
      <color rgb="FF9FFC24"/>
      <color rgb="FF0AE60A"/>
      <color rgb="FFFF99FF"/>
      <color rgb="FFFDFD63"/>
      <color rgb="FF000000"/>
      <color rgb="FFCCFFCC"/>
      <color rgb="FFFFFFCC"/>
      <color rgb="FFCCCCFF"/>
      <color rgb="FFFFCCFF"/>
      <color rgb="FF11C6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209549</xdr:colOff>
      <xdr:row>5</xdr:row>
      <xdr:rowOff>183154</xdr:rowOff>
    </xdr:from>
    <xdr:to>
      <xdr:col>5</xdr:col>
      <xdr:colOff>766898</xdr:colOff>
      <xdr:row>7</xdr:row>
      <xdr:rowOff>96611</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202870" y="2156190"/>
          <a:ext cx="4312921" cy="416921"/>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2</xdr:col>
      <xdr:colOff>363855</xdr:colOff>
      <xdr:row>5</xdr:row>
      <xdr:rowOff>236220</xdr:rowOff>
    </xdr:from>
    <xdr:to>
      <xdr:col>3</xdr:col>
      <xdr:colOff>264795</xdr:colOff>
      <xdr:row>7</xdr:row>
      <xdr:rowOff>34290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459355" y="2350770"/>
          <a:ext cx="68199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4</xdr:row>
      <xdr:rowOff>180975</xdr:rowOff>
    </xdr:from>
    <xdr:to>
      <xdr:col>4</xdr:col>
      <xdr:colOff>685800</xdr:colOff>
      <xdr:row>5</xdr:row>
      <xdr:rowOff>323849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8100" y="1895475"/>
          <a:ext cx="3939540" cy="340994"/>
        </a:xfrm>
        <a:prstGeom prst="roundRect">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461011</xdr:colOff>
      <xdr:row>5</xdr:row>
      <xdr:rowOff>38099</xdr:rowOff>
    </xdr:from>
    <xdr:to>
      <xdr:col>2</xdr:col>
      <xdr:colOff>60961</xdr:colOff>
      <xdr:row>5</xdr:row>
      <xdr:rowOff>274319</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352551" y="1950719"/>
          <a:ext cx="590550" cy="23622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152400</xdr:colOff>
      <xdr:row>39</xdr:row>
      <xdr:rowOff>0</xdr:rowOff>
    </xdr:from>
    <xdr:to>
      <xdr:col>11</xdr:col>
      <xdr:colOff>342900</xdr:colOff>
      <xdr:row>49</xdr:row>
      <xdr:rowOff>84846</xdr:rowOff>
    </xdr:to>
    <xdr:sp macro="" textlink="">
      <xdr:nvSpPr>
        <xdr:cNvPr id="2" name="テキスト ボックス 1">
          <a:extLst>
            <a:ext uri="{FF2B5EF4-FFF2-40B4-BE49-F238E27FC236}">
              <a16:creationId xmlns:a16="http://schemas.microsoft.com/office/drawing/2014/main" id="{B4A2CA91-99FF-41FC-8F86-4292FF4E1B64}"/>
            </a:ext>
          </a:extLst>
        </xdr:cNvPr>
        <xdr:cNvSpPr txBox="1"/>
      </xdr:nvSpPr>
      <xdr:spPr>
        <a:xfrm>
          <a:off x="152400" y="13030200"/>
          <a:ext cx="9820275" cy="17993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400">
              <a:solidFill>
                <a:srgbClr val="FF0000"/>
              </a:solidFill>
            </a:rPr>
            <a:t>④実績払い算出表　および</a:t>
          </a:r>
        </a:p>
        <a:p>
          <a:r>
            <a:rPr kumimoji="1" lang="ja-JP" altLang="en-US" sz="4400">
              <a:solidFill>
                <a:srgbClr val="FF0000"/>
              </a:solidFill>
            </a:rPr>
            <a:t>⑦差込データ　の記入も必要です。</a:t>
          </a:r>
        </a:p>
        <a:p>
          <a:endParaRPr kumimoji="1" lang="ja-JP" altLang="en-US" sz="4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26669</xdr:colOff>
      <xdr:row>4</xdr:row>
      <xdr:rowOff>1905</xdr:rowOff>
    </xdr:from>
    <xdr:to>
      <xdr:col>5</xdr:col>
      <xdr:colOff>289560</xdr:colOff>
      <xdr:row>5</xdr:row>
      <xdr:rowOff>20955</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6669" y="1624965"/>
          <a:ext cx="4392931" cy="369570"/>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に数字、内訳を入力、選択すること。</a:t>
          </a:r>
          <a:endParaRPr kumimoji="1" lang="en-US" altLang="ja-JP" sz="1100">
            <a:solidFill>
              <a:srgbClr val="FF0000"/>
            </a:solidFill>
          </a:endParaRPr>
        </a:p>
        <a:p>
          <a:pPr algn="l"/>
          <a:r>
            <a:rPr kumimoji="1" lang="en-US" altLang="ja-JP" sz="1100">
              <a:solidFill>
                <a:srgbClr val="FF0000"/>
              </a:solidFill>
            </a:rPr>
            <a:t>senntaku </a:t>
          </a:r>
          <a:r>
            <a:rPr kumimoji="1" lang="ja-JP" altLang="en-US" sz="1100">
              <a:solidFill>
                <a:srgbClr val="FF0000"/>
              </a:solidFill>
            </a:rPr>
            <a:t>すること。</a:t>
          </a:r>
          <a:endParaRPr kumimoji="1" lang="ja-JP" altLang="en-US" sz="1100" u="sng">
            <a:solidFill>
              <a:srgbClr val="FF0000"/>
            </a:solidFill>
          </a:endParaRPr>
        </a:p>
      </xdr:txBody>
    </xdr:sp>
    <xdr:clientData/>
  </xdr:twoCellAnchor>
  <xdr:twoCellAnchor>
    <xdr:from>
      <xdr:col>1</xdr:col>
      <xdr:colOff>491490</xdr:colOff>
      <xdr:row>4</xdr:row>
      <xdr:rowOff>36195</xdr:rowOff>
    </xdr:from>
    <xdr:to>
      <xdr:col>2</xdr:col>
      <xdr:colOff>91440</xdr:colOff>
      <xdr:row>4</xdr:row>
      <xdr:rowOff>339090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383030" y="1659255"/>
          <a:ext cx="52197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xdr:colOff>
      <xdr:row>3</xdr:row>
      <xdr:rowOff>47625</xdr:rowOff>
    </xdr:from>
    <xdr:to>
      <xdr:col>4</xdr:col>
      <xdr:colOff>556260</xdr:colOff>
      <xdr:row>4</xdr:row>
      <xdr:rowOff>53340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9049" y="1640205"/>
          <a:ext cx="3417571" cy="356235"/>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に数字を入力すること。</a:t>
          </a:r>
          <a:endParaRPr kumimoji="1" lang="ja-JP" altLang="en-US" sz="1100" u="sng">
            <a:solidFill>
              <a:srgbClr val="FF0000"/>
            </a:solidFill>
          </a:endParaRPr>
        </a:p>
      </xdr:txBody>
    </xdr:sp>
    <xdr:clientData/>
  </xdr:twoCellAnchor>
  <xdr:twoCellAnchor>
    <xdr:from>
      <xdr:col>1</xdr:col>
      <xdr:colOff>400050</xdr:colOff>
      <xdr:row>3</xdr:row>
      <xdr:rowOff>66675</xdr:rowOff>
    </xdr:from>
    <xdr:to>
      <xdr:col>1</xdr:col>
      <xdr:colOff>1028700</xdr:colOff>
      <xdr:row>4</xdr:row>
      <xdr:rowOff>19050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390650" y="1571625"/>
          <a:ext cx="628650" cy="30480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solidFill>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A72FE-AFB1-4790-8F80-D5B0CA787E58}">
  <sheetPr>
    <tabColor rgb="FFFFFF00"/>
    <pageSetUpPr fitToPage="1"/>
  </sheetPr>
  <dimension ref="A1:BH158"/>
  <sheetViews>
    <sheetView tabSelected="1" view="pageBreakPreview" topLeftCell="A2" zoomScale="85" zoomScaleNormal="70" zoomScaleSheetLayoutView="85" workbookViewId="0">
      <selection activeCell="A3" sqref="A3"/>
    </sheetView>
  </sheetViews>
  <sheetFormatPr defaultColWidth="2.375" defaultRowHeight="13.5"/>
  <cols>
    <col min="1" max="4" width="2.125" customWidth="1"/>
    <col min="10" max="10" width="3.125" customWidth="1"/>
    <col min="26" max="27" width="2.75" customWidth="1"/>
    <col min="28" max="28" width="2.625" customWidth="1"/>
    <col min="29" max="30" width="2.5" customWidth="1"/>
    <col min="33" max="33" width="7.75" customWidth="1"/>
    <col min="34" max="34" width="2.5" customWidth="1"/>
    <col min="35" max="35" width="2.625" customWidth="1"/>
    <col min="36" max="36" width="3.875" customWidth="1"/>
    <col min="39" max="39" width="3.5" customWidth="1"/>
    <col min="44" max="44" width="2.5" customWidth="1"/>
    <col min="45" max="46" width="2.125" customWidth="1"/>
    <col min="50" max="50" width="4.875" customWidth="1"/>
    <col min="52" max="52" width="9" bestFit="1" customWidth="1"/>
    <col min="58" max="58" width="9.25" customWidth="1"/>
    <col min="59" max="59" width="11.5" customWidth="1"/>
    <col min="257" max="260" width="2.125" customWidth="1"/>
    <col min="266" max="266" width="3.125" customWidth="1"/>
    <col min="282" max="283" width="2.75" customWidth="1"/>
    <col min="284" max="284" width="2.625" customWidth="1"/>
    <col min="285" max="286" width="2.5" customWidth="1"/>
    <col min="289" max="289" width="4.875" customWidth="1"/>
    <col min="290" max="290" width="2.5" customWidth="1"/>
    <col min="291" max="291" width="2.625" customWidth="1"/>
    <col min="292" max="292" width="3.875" customWidth="1"/>
    <col min="295" max="295" width="3.5" customWidth="1"/>
    <col min="300" max="300" width="2.5" customWidth="1"/>
    <col min="301" max="302" width="2.125" customWidth="1"/>
    <col min="306" max="306" width="4.875" customWidth="1"/>
    <col min="513" max="516" width="2.125" customWidth="1"/>
    <col min="522" max="522" width="3.125" customWidth="1"/>
    <col min="538" max="539" width="2.75" customWidth="1"/>
    <col min="540" max="540" width="2.625" customWidth="1"/>
    <col min="541" max="542" width="2.5" customWidth="1"/>
    <col min="545" max="545" width="4.875" customWidth="1"/>
    <col min="546" max="546" width="2.5" customWidth="1"/>
    <col min="547" max="547" width="2.625" customWidth="1"/>
    <col min="548" max="548" width="3.875" customWidth="1"/>
    <col min="551" max="551" width="3.5" customWidth="1"/>
    <col min="556" max="556" width="2.5" customWidth="1"/>
    <col min="557" max="558" width="2.125" customWidth="1"/>
    <col min="562" max="562" width="4.875" customWidth="1"/>
    <col min="769" max="772" width="2.125" customWidth="1"/>
    <col min="778" max="778" width="3.125" customWidth="1"/>
    <col min="794" max="795" width="2.75" customWidth="1"/>
    <col min="796" max="796" width="2.625" customWidth="1"/>
    <col min="797" max="798" width="2.5" customWidth="1"/>
    <col min="801" max="801" width="4.875" customWidth="1"/>
    <col min="802" max="802" width="2.5" customWidth="1"/>
    <col min="803" max="803" width="2.625" customWidth="1"/>
    <col min="804" max="804" width="3.875" customWidth="1"/>
    <col min="807" max="807" width="3.5" customWidth="1"/>
    <col min="812" max="812" width="2.5" customWidth="1"/>
    <col min="813" max="814" width="2.125" customWidth="1"/>
    <col min="818" max="818" width="4.875" customWidth="1"/>
    <col min="1025" max="1028" width="2.125" customWidth="1"/>
    <col min="1034" max="1034" width="3.125" customWidth="1"/>
    <col min="1050" max="1051" width="2.75" customWidth="1"/>
    <col min="1052" max="1052" width="2.625" customWidth="1"/>
    <col min="1053" max="1054" width="2.5" customWidth="1"/>
    <col min="1057" max="1057" width="4.875" customWidth="1"/>
    <col min="1058" max="1058" width="2.5" customWidth="1"/>
    <col min="1059" max="1059" width="2.625" customWidth="1"/>
    <col min="1060" max="1060" width="3.875" customWidth="1"/>
    <col min="1063" max="1063" width="3.5" customWidth="1"/>
    <col min="1068" max="1068" width="2.5" customWidth="1"/>
    <col min="1069" max="1070" width="2.125" customWidth="1"/>
    <col min="1074" max="1074" width="4.875" customWidth="1"/>
    <col min="1281" max="1284" width="2.125" customWidth="1"/>
    <col min="1290" max="1290" width="3.125" customWidth="1"/>
    <col min="1306" max="1307" width="2.75" customWidth="1"/>
    <col min="1308" max="1308" width="2.625" customWidth="1"/>
    <col min="1309" max="1310" width="2.5" customWidth="1"/>
    <col min="1313" max="1313" width="4.875" customWidth="1"/>
    <col min="1314" max="1314" width="2.5" customWidth="1"/>
    <col min="1315" max="1315" width="2.625" customWidth="1"/>
    <col min="1316" max="1316" width="3.875" customWidth="1"/>
    <col min="1319" max="1319" width="3.5" customWidth="1"/>
    <col min="1324" max="1324" width="2.5" customWidth="1"/>
    <col min="1325" max="1326" width="2.125" customWidth="1"/>
    <col min="1330" max="1330" width="4.875" customWidth="1"/>
    <col min="1537" max="1540" width="2.125" customWidth="1"/>
    <col min="1546" max="1546" width="3.125" customWidth="1"/>
    <col min="1562" max="1563" width="2.75" customWidth="1"/>
    <col min="1564" max="1564" width="2.625" customWidth="1"/>
    <col min="1565" max="1566" width="2.5" customWidth="1"/>
    <col min="1569" max="1569" width="4.875" customWidth="1"/>
    <col min="1570" max="1570" width="2.5" customWidth="1"/>
    <col min="1571" max="1571" width="2.625" customWidth="1"/>
    <col min="1572" max="1572" width="3.875" customWidth="1"/>
    <col min="1575" max="1575" width="3.5" customWidth="1"/>
    <col min="1580" max="1580" width="2.5" customWidth="1"/>
    <col min="1581" max="1582" width="2.125" customWidth="1"/>
    <col min="1586" max="1586" width="4.875" customWidth="1"/>
    <col min="1793" max="1796" width="2.125" customWidth="1"/>
    <col min="1802" max="1802" width="3.125" customWidth="1"/>
    <col min="1818" max="1819" width="2.75" customWidth="1"/>
    <col min="1820" max="1820" width="2.625" customWidth="1"/>
    <col min="1821" max="1822" width="2.5" customWidth="1"/>
    <col min="1825" max="1825" width="4.875" customWidth="1"/>
    <col min="1826" max="1826" width="2.5" customWidth="1"/>
    <col min="1827" max="1827" width="2.625" customWidth="1"/>
    <col min="1828" max="1828" width="3.875" customWidth="1"/>
    <col min="1831" max="1831" width="3.5" customWidth="1"/>
    <col min="1836" max="1836" width="2.5" customWidth="1"/>
    <col min="1837" max="1838" width="2.125" customWidth="1"/>
    <col min="1842" max="1842" width="4.875" customWidth="1"/>
    <col min="2049" max="2052" width="2.125" customWidth="1"/>
    <col min="2058" max="2058" width="3.125" customWidth="1"/>
    <col min="2074" max="2075" width="2.75" customWidth="1"/>
    <col min="2076" max="2076" width="2.625" customWidth="1"/>
    <col min="2077" max="2078" width="2.5" customWidth="1"/>
    <col min="2081" max="2081" width="4.875" customWidth="1"/>
    <col min="2082" max="2082" width="2.5" customWidth="1"/>
    <col min="2083" max="2083" width="2.625" customWidth="1"/>
    <col min="2084" max="2084" width="3.875" customWidth="1"/>
    <col min="2087" max="2087" width="3.5" customWidth="1"/>
    <col min="2092" max="2092" width="2.5" customWidth="1"/>
    <col min="2093" max="2094" width="2.125" customWidth="1"/>
    <col min="2098" max="2098" width="4.875" customWidth="1"/>
    <col min="2305" max="2308" width="2.125" customWidth="1"/>
    <col min="2314" max="2314" width="3.125" customWidth="1"/>
    <col min="2330" max="2331" width="2.75" customWidth="1"/>
    <col min="2332" max="2332" width="2.625" customWidth="1"/>
    <col min="2333" max="2334" width="2.5" customWidth="1"/>
    <col min="2337" max="2337" width="4.875" customWidth="1"/>
    <col min="2338" max="2338" width="2.5" customWidth="1"/>
    <col min="2339" max="2339" width="2.625" customWidth="1"/>
    <col min="2340" max="2340" width="3.875" customWidth="1"/>
    <col min="2343" max="2343" width="3.5" customWidth="1"/>
    <col min="2348" max="2348" width="2.5" customWidth="1"/>
    <col min="2349" max="2350" width="2.125" customWidth="1"/>
    <col min="2354" max="2354" width="4.875" customWidth="1"/>
    <col min="2561" max="2564" width="2.125" customWidth="1"/>
    <col min="2570" max="2570" width="3.125" customWidth="1"/>
    <col min="2586" max="2587" width="2.75" customWidth="1"/>
    <col min="2588" max="2588" width="2.625" customWidth="1"/>
    <col min="2589" max="2590" width="2.5" customWidth="1"/>
    <col min="2593" max="2593" width="4.875" customWidth="1"/>
    <col min="2594" max="2594" width="2.5" customWidth="1"/>
    <col min="2595" max="2595" width="2.625" customWidth="1"/>
    <col min="2596" max="2596" width="3.875" customWidth="1"/>
    <col min="2599" max="2599" width="3.5" customWidth="1"/>
    <col min="2604" max="2604" width="2.5" customWidth="1"/>
    <col min="2605" max="2606" width="2.125" customWidth="1"/>
    <col min="2610" max="2610" width="4.875" customWidth="1"/>
    <col min="2817" max="2820" width="2.125" customWidth="1"/>
    <col min="2826" max="2826" width="3.125" customWidth="1"/>
    <col min="2842" max="2843" width="2.75" customWidth="1"/>
    <col min="2844" max="2844" width="2.625" customWidth="1"/>
    <col min="2845" max="2846" width="2.5" customWidth="1"/>
    <col min="2849" max="2849" width="4.875" customWidth="1"/>
    <col min="2850" max="2850" width="2.5" customWidth="1"/>
    <col min="2851" max="2851" width="2.625" customWidth="1"/>
    <col min="2852" max="2852" width="3.875" customWidth="1"/>
    <col min="2855" max="2855" width="3.5" customWidth="1"/>
    <col min="2860" max="2860" width="2.5" customWidth="1"/>
    <col min="2861" max="2862" width="2.125" customWidth="1"/>
    <col min="2866" max="2866" width="4.875" customWidth="1"/>
    <col min="3073" max="3076" width="2.125" customWidth="1"/>
    <col min="3082" max="3082" width="3.125" customWidth="1"/>
    <col min="3098" max="3099" width="2.75" customWidth="1"/>
    <col min="3100" max="3100" width="2.625" customWidth="1"/>
    <col min="3101" max="3102" width="2.5" customWidth="1"/>
    <col min="3105" max="3105" width="4.875" customWidth="1"/>
    <col min="3106" max="3106" width="2.5" customWidth="1"/>
    <col min="3107" max="3107" width="2.625" customWidth="1"/>
    <col min="3108" max="3108" width="3.875" customWidth="1"/>
    <col min="3111" max="3111" width="3.5" customWidth="1"/>
    <col min="3116" max="3116" width="2.5" customWidth="1"/>
    <col min="3117" max="3118" width="2.125" customWidth="1"/>
    <col min="3122" max="3122" width="4.875" customWidth="1"/>
    <col min="3329" max="3332" width="2.125" customWidth="1"/>
    <col min="3338" max="3338" width="3.125" customWidth="1"/>
    <col min="3354" max="3355" width="2.75" customWidth="1"/>
    <col min="3356" max="3356" width="2.625" customWidth="1"/>
    <col min="3357" max="3358" width="2.5" customWidth="1"/>
    <col min="3361" max="3361" width="4.875" customWidth="1"/>
    <col min="3362" max="3362" width="2.5" customWidth="1"/>
    <col min="3363" max="3363" width="2.625" customWidth="1"/>
    <col min="3364" max="3364" width="3.875" customWidth="1"/>
    <col min="3367" max="3367" width="3.5" customWidth="1"/>
    <col min="3372" max="3372" width="2.5" customWidth="1"/>
    <col min="3373" max="3374" width="2.125" customWidth="1"/>
    <col min="3378" max="3378" width="4.875" customWidth="1"/>
    <col min="3585" max="3588" width="2.125" customWidth="1"/>
    <col min="3594" max="3594" width="3.125" customWidth="1"/>
    <col min="3610" max="3611" width="2.75" customWidth="1"/>
    <col min="3612" max="3612" width="2.625" customWidth="1"/>
    <col min="3613" max="3614" width="2.5" customWidth="1"/>
    <col min="3617" max="3617" width="4.875" customWidth="1"/>
    <col min="3618" max="3618" width="2.5" customWidth="1"/>
    <col min="3619" max="3619" width="2.625" customWidth="1"/>
    <col min="3620" max="3620" width="3.875" customWidth="1"/>
    <col min="3623" max="3623" width="3.5" customWidth="1"/>
    <col min="3628" max="3628" width="2.5" customWidth="1"/>
    <col min="3629" max="3630" width="2.125" customWidth="1"/>
    <col min="3634" max="3634" width="4.875" customWidth="1"/>
    <col min="3841" max="3844" width="2.125" customWidth="1"/>
    <col min="3850" max="3850" width="3.125" customWidth="1"/>
    <col min="3866" max="3867" width="2.75" customWidth="1"/>
    <col min="3868" max="3868" width="2.625" customWidth="1"/>
    <col min="3869" max="3870" width="2.5" customWidth="1"/>
    <col min="3873" max="3873" width="4.875" customWidth="1"/>
    <col min="3874" max="3874" width="2.5" customWidth="1"/>
    <col min="3875" max="3875" width="2.625" customWidth="1"/>
    <col min="3876" max="3876" width="3.875" customWidth="1"/>
    <col min="3879" max="3879" width="3.5" customWidth="1"/>
    <col min="3884" max="3884" width="2.5" customWidth="1"/>
    <col min="3885" max="3886" width="2.125" customWidth="1"/>
    <col min="3890" max="3890" width="4.875" customWidth="1"/>
    <col min="4097" max="4100" width="2.125" customWidth="1"/>
    <col min="4106" max="4106" width="3.125" customWidth="1"/>
    <col min="4122" max="4123" width="2.75" customWidth="1"/>
    <col min="4124" max="4124" width="2.625" customWidth="1"/>
    <col min="4125" max="4126" width="2.5" customWidth="1"/>
    <col min="4129" max="4129" width="4.875" customWidth="1"/>
    <col min="4130" max="4130" width="2.5" customWidth="1"/>
    <col min="4131" max="4131" width="2.625" customWidth="1"/>
    <col min="4132" max="4132" width="3.875" customWidth="1"/>
    <col min="4135" max="4135" width="3.5" customWidth="1"/>
    <col min="4140" max="4140" width="2.5" customWidth="1"/>
    <col min="4141" max="4142" width="2.125" customWidth="1"/>
    <col min="4146" max="4146" width="4.875" customWidth="1"/>
    <col min="4353" max="4356" width="2.125" customWidth="1"/>
    <col min="4362" max="4362" width="3.125" customWidth="1"/>
    <col min="4378" max="4379" width="2.75" customWidth="1"/>
    <col min="4380" max="4380" width="2.625" customWidth="1"/>
    <col min="4381" max="4382" width="2.5" customWidth="1"/>
    <col min="4385" max="4385" width="4.875" customWidth="1"/>
    <col min="4386" max="4386" width="2.5" customWidth="1"/>
    <col min="4387" max="4387" width="2.625" customWidth="1"/>
    <col min="4388" max="4388" width="3.875" customWidth="1"/>
    <col min="4391" max="4391" width="3.5" customWidth="1"/>
    <col min="4396" max="4396" width="2.5" customWidth="1"/>
    <col min="4397" max="4398" width="2.125" customWidth="1"/>
    <col min="4402" max="4402" width="4.875" customWidth="1"/>
    <col min="4609" max="4612" width="2.125" customWidth="1"/>
    <col min="4618" max="4618" width="3.125" customWidth="1"/>
    <col min="4634" max="4635" width="2.75" customWidth="1"/>
    <col min="4636" max="4636" width="2.625" customWidth="1"/>
    <col min="4637" max="4638" width="2.5" customWidth="1"/>
    <col min="4641" max="4641" width="4.875" customWidth="1"/>
    <col min="4642" max="4642" width="2.5" customWidth="1"/>
    <col min="4643" max="4643" width="2.625" customWidth="1"/>
    <col min="4644" max="4644" width="3.875" customWidth="1"/>
    <col min="4647" max="4647" width="3.5" customWidth="1"/>
    <col min="4652" max="4652" width="2.5" customWidth="1"/>
    <col min="4653" max="4654" width="2.125" customWidth="1"/>
    <col min="4658" max="4658" width="4.875" customWidth="1"/>
    <col min="4865" max="4868" width="2.125" customWidth="1"/>
    <col min="4874" max="4874" width="3.125" customWidth="1"/>
    <col min="4890" max="4891" width="2.75" customWidth="1"/>
    <col min="4892" max="4892" width="2.625" customWidth="1"/>
    <col min="4893" max="4894" width="2.5" customWidth="1"/>
    <col min="4897" max="4897" width="4.875" customWidth="1"/>
    <col min="4898" max="4898" width="2.5" customWidth="1"/>
    <col min="4899" max="4899" width="2.625" customWidth="1"/>
    <col min="4900" max="4900" width="3.875" customWidth="1"/>
    <col min="4903" max="4903" width="3.5" customWidth="1"/>
    <col min="4908" max="4908" width="2.5" customWidth="1"/>
    <col min="4909" max="4910" width="2.125" customWidth="1"/>
    <col min="4914" max="4914" width="4.875" customWidth="1"/>
    <col min="5121" max="5124" width="2.125" customWidth="1"/>
    <col min="5130" max="5130" width="3.125" customWidth="1"/>
    <col min="5146" max="5147" width="2.75" customWidth="1"/>
    <col min="5148" max="5148" width="2.625" customWidth="1"/>
    <col min="5149" max="5150" width="2.5" customWidth="1"/>
    <col min="5153" max="5153" width="4.875" customWidth="1"/>
    <col min="5154" max="5154" width="2.5" customWidth="1"/>
    <col min="5155" max="5155" width="2.625" customWidth="1"/>
    <col min="5156" max="5156" width="3.875" customWidth="1"/>
    <col min="5159" max="5159" width="3.5" customWidth="1"/>
    <col min="5164" max="5164" width="2.5" customWidth="1"/>
    <col min="5165" max="5166" width="2.125" customWidth="1"/>
    <col min="5170" max="5170" width="4.875" customWidth="1"/>
    <col min="5377" max="5380" width="2.125" customWidth="1"/>
    <col min="5386" max="5386" width="3.125" customWidth="1"/>
    <col min="5402" max="5403" width="2.75" customWidth="1"/>
    <col min="5404" max="5404" width="2.625" customWidth="1"/>
    <col min="5405" max="5406" width="2.5" customWidth="1"/>
    <col min="5409" max="5409" width="4.875" customWidth="1"/>
    <col min="5410" max="5410" width="2.5" customWidth="1"/>
    <col min="5411" max="5411" width="2.625" customWidth="1"/>
    <col min="5412" max="5412" width="3.875" customWidth="1"/>
    <col min="5415" max="5415" width="3.5" customWidth="1"/>
    <col min="5420" max="5420" width="2.5" customWidth="1"/>
    <col min="5421" max="5422" width="2.125" customWidth="1"/>
    <col min="5426" max="5426" width="4.875" customWidth="1"/>
    <col min="5633" max="5636" width="2.125" customWidth="1"/>
    <col min="5642" max="5642" width="3.125" customWidth="1"/>
    <col min="5658" max="5659" width="2.75" customWidth="1"/>
    <col min="5660" max="5660" width="2.625" customWidth="1"/>
    <col min="5661" max="5662" width="2.5" customWidth="1"/>
    <col min="5665" max="5665" width="4.875" customWidth="1"/>
    <col min="5666" max="5666" width="2.5" customWidth="1"/>
    <col min="5667" max="5667" width="2.625" customWidth="1"/>
    <col min="5668" max="5668" width="3.875" customWidth="1"/>
    <col min="5671" max="5671" width="3.5" customWidth="1"/>
    <col min="5676" max="5676" width="2.5" customWidth="1"/>
    <col min="5677" max="5678" width="2.125" customWidth="1"/>
    <col min="5682" max="5682" width="4.875" customWidth="1"/>
    <col min="5889" max="5892" width="2.125" customWidth="1"/>
    <col min="5898" max="5898" width="3.125" customWidth="1"/>
    <col min="5914" max="5915" width="2.75" customWidth="1"/>
    <col min="5916" max="5916" width="2.625" customWidth="1"/>
    <col min="5917" max="5918" width="2.5" customWidth="1"/>
    <col min="5921" max="5921" width="4.875" customWidth="1"/>
    <col min="5922" max="5922" width="2.5" customWidth="1"/>
    <col min="5923" max="5923" width="2.625" customWidth="1"/>
    <col min="5924" max="5924" width="3.875" customWidth="1"/>
    <col min="5927" max="5927" width="3.5" customWidth="1"/>
    <col min="5932" max="5932" width="2.5" customWidth="1"/>
    <col min="5933" max="5934" width="2.125" customWidth="1"/>
    <col min="5938" max="5938" width="4.875" customWidth="1"/>
    <col min="6145" max="6148" width="2.125" customWidth="1"/>
    <col min="6154" max="6154" width="3.125" customWidth="1"/>
    <col min="6170" max="6171" width="2.75" customWidth="1"/>
    <col min="6172" max="6172" width="2.625" customWidth="1"/>
    <col min="6173" max="6174" width="2.5" customWidth="1"/>
    <col min="6177" max="6177" width="4.875" customWidth="1"/>
    <col min="6178" max="6178" width="2.5" customWidth="1"/>
    <col min="6179" max="6179" width="2.625" customWidth="1"/>
    <col min="6180" max="6180" width="3.875" customWidth="1"/>
    <col min="6183" max="6183" width="3.5" customWidth="1"/>
    <col min="6188" max="6188" width="2.5" customWidth="1"/>
    <col min="6189" max="6190" width="2.125" customWidth="1"/>
    <col min="6194" max="6194" width="4.875" customWidth="1"/>
    <col min="6401" max="6404" width="2.125" customWidth="1"/>
    <col min="6410" max="6410" width="3.125" customWidth="1"/>
    <col min="6426" max="6427" width="2.75" customWidth="1"/>
    <col min="6428" max="6428" width="2.625" customWidth="1"/>
    <col min="6429" max="6430" width="2.5" customWidth="1"/>
    <col min="6433" max="6433" width="4.875" customWidth="1"/>
    <col min="6434" max="6434" width="2.5" customWidth="1"/>
    <col min="6435" max="6435" width="2.625" customWidth="1"/>
    <col min="6436" max="6436" width="3.875" customWidth="1"/>
    <col min="6439" max="6439" width="3.5" customWidth="1"/>
    <col min="6444" max="6444" width="2.5" customWidth="1"/>
    <col min="6445" max="6446" width="2.125" customWidth="1"/>
    <col min="6450" max="6450" width="4.875" customWidth="1"/>
    <col min="6657" max="6660" width="2.125" customWidth="1"/>
    <col min="6666" max="6666" width="3.125" customWidth="1"/>
    <col min="6682" max="6683" width="2.75" customWidth="1"/>
    <col min="6684" max="6684" width="2.625" customWidth="1"/>
    <col min="6685" max="6686" width="2.5" customWidth="1"/>
    <col min="6689" max="6689" width="4.875" customWidth="1"/>
    <col min="6690" max="6690" width="2.5" customWidth="1"/>
    <col min="6691" max="6691" width="2.625" customWidth="1"/>
    <col min="6692" max="6692" width="3.875" customWidth="1"/>
    <col min="6695" max="6695" width="3.5" customWidth="1"/>
    <col min="6700" max="6700" width="2.5" customWidth="1"/>
    <col min="6701" max="6702" width="2.125" customWidth="1"/>
    <col min="6706" max="6706" width="4.875" customWidth="1"/>
    <col min="6913" max="6916" width="2.125" customWidth="1"/>
    <col min="6922" max="6922" width="3.125" customWidth="1"/>
    <col min="6938" max="6939" width="2.75" customWidth="1"/>
    <col min="6940" max="6940" width="2.625" customWidth="1"/>
    <col min="6941" max="6942" width="2.5" customWidth="1"/>
    <col min="6945" max="6945" width="4.875" customWidth="1"/>
    <col min="6946" max="6946" width="2.5" customWidth="1"/>
    <col min="6947" max="6947" width="2.625" customWidth="1"/>
    <col min="6948" max="6948" width="3.875" customWidth="1"/>
    <col min="6951" max="6951" width="3.5" customWidth="1"/>
    <col min="6956" max="6956" width="2.5" customWidth="1"/>
    <col min="6957" max="6958" width="2.125" customWidth="1"/>
    <col min="6962" max="6962" width="4.875" customWidth="1"/>
    <col min="7169" max="7172" width="2.125" customWidth="1"/>
    <col min="7178" max="7178" width="3.125" customWidth="1"/>
    <col min="7194" max="7195" width="2.75" customWidth="1"/>
    <col min="7196" max="7196" width="2.625" customWidth="1"/>
    <col min="7197" max="7198" width="2.5" customWidth="1"/>
    <col min="7201" max="7201" width="4.875" customWidth="1"/>
    <col min="7202" max="7202" width="2.5" customWidth="1"/>
    <col min="7203" max="7203" width="2.625" customWidth="1"/>
    <col min="7204" max="7204" width="3.875" customWidth="1"/>
    <col min="7207" max="7207" width="3.5" customWidth="1"/>
    <col min="7212" max="7212" width="2.5" customWidth="1"/>
    <col min="7213" max="7214" width="2.125" customWidth="1"/>
    <col min="7218" max="7218" width="4.875" customWidth="1"/>
    <col min="7425" max="7428" width="2.125" customWidth="1"/>
    <col min="7434" max="7434" width="3.125" customWidth="1"/>
    <col min="7450" max="7451" width="2.75" customWidth="1"/>
    <col min="7452" max="7452" width="2.625" customWidth="1"/>
    <col min="7453" max="7454" width="2.5" customWidth="1"/>
    <col min="7457" max="7457" width="4.875" customWidth="1"/>
    <col min="7458" max="7458" width="2.5" customWidth="1"/>
    <col min="7459" max="7459" width="2.625" customWidth="1"/>
    <col min="7460" max="7460" width="3.875" customWidth="1"/>
    <col min="7463" max="7463" width="3.5" customWidth="1"/>
    <col min="7468" max="7468" width="2.5" customWidth="1"/>
    <col min="7469" max="7470" width="2.125" customWidth="1"/>
    <col min="7474" max="7474" width="4.875" customWidth="1"/>
    <col min="7681" max="7684" width="2.125" customWidth="1"/>
    <col min="7690" max="7690" width="3.125" customWidth="1"/>
    <col min="7706" max="7707" width="2.75" customWidth="1"/>
    <col min="7708" max="7708" width="2.625" customWidth="1"/>
    <col min="7709" max="7710" width="2.5" customWidth="1"/>
    <col min="7713" max="7713" width="4.875" customWidth="1"/>
    <col min="7714" max="7714" width="2.5" customWidth="1"/>
    <col min="7715" max="7715" width="2.625" customWidth="1"/>
    <col min="7716" max="7716" width="3.875" customWidth="1"/>
    <col min="7719" max="7719" width="3.5" customWidth="1"/>
    <col min="7724" max="7724" width="2.5" customWidth="1"/>
    <col min="7725" max="7726" width="2.125" customWidth="1"/>
    <col min="7730" max="7730" width="4.875" customWidth="1"/>
    <col min="7937" max="7940" width="2.125" customWidth="1"/>
    <col min="7946" max="7946" width="3.125" customWidth="1"/>
    <col min="7962" max="7963" width="2.75" customWidth="1"/>
    <col min="7964" max="7964" width="2.625" customWidth="1"/>
    <col min="7965" max="7966" width="2.5" customWidth="1"/>
    <col min="7969" max="7969" width="4.875" customWidth="1"/>
    <col min="7970" max="7970" width="2.5" customWidth="1"/>
    <col min="7971" max="7971" width="2.625" customWidth="1"/>
    <col min="7972" max="7972" width="3.875" customWidth="1"/>
    <col min="7975" max="7975" width="3.5" customWidth="1"/>
    <col min="7980" max="7980" width="2.5" customWidth="1"/>
    <col min="7981" max="7982" width="2.125" customWidth="1"/>
    <col min="7986" max="7986" width="4.875" customWidth="1"/>
    <col min="8193" max="8196" width="2.125" customWidth="1"/>
    <col min="8202" max="8202" width="3.125" customWidth="1"/>
    <col min="8218" max="8219" width="2.75" customWidth="1"/>
    <col min="8220" max="8220" width="2.625" customWidth="1"/>
    <col min="8221" max="8222" width="2.5" customWidth="1"/>
    <col min="8225" max="8225" width="4.875" customWidth="1"/>
    <col min="8226" max="8226" width="2.5" customWidth="1"/>
    <col min="8227" max="8227" width="2.625" customWidth="1"/>
    <col min="8228" max="8228" width="3.875" customWidth="1"/>
    <col min="8231" max="8231" width="3.5" customWidth="1"/>
    <col min="8236" max="8236" width="2.5" customWidth="1"/>
    <col min="8237" max="8238" width="2.125" customWidth="1"/>
    <col min="8242" max="8242" width="4.875" customWidth="1"/>
    <col min="8449" max="8452" width="2.125" customWidth="1"/>
    <col min="8458" max="8458" width="3.125" customWidth="1"/>
    <col min="8474" max="8475" width="2.75" customWidth="1"/>
    <col min="8476" max="8476" width="2.625" customWidth="1"/>
    <col min="8477" max="8478" width="2.5" customWidth="1"/>
    <col min="8481" max="8481" width="4.875" customWidth="1"/>
    <col min="8482" max="8482" width="2.5" customWidth="1"/>
    <col min="8483" max="8483" width="2.625" customWidth="1"/>
    <col min="8484" max="8484" width="3.875" customWidth="1"/>
    <col min="8487" max="8487" width="3.5" customWidth="1"/>
    <col min="8492" max="8492" width="2.5" customWidth="1"/>
    <col min="8493" max="8494" width="2.125" customWidth="1"/>
    <col min="8498" max="8498" width="4.875" customWidth="1"/>
    <col min="8705" max="8708" width="2.125" customWidth="1"/>
    <col min="8714" max="8714" width="3.125" customWidth="1"/>
    <col min="8730" max="8731" width="2.75" customWidth="1"/>
    <col min="8732" max="8732" width="2.625" customWidth="1"/>
    <col min="8733" max="8734" width="2.5" customWidth="1"/>
    <col min="8737" max="8737" width="4.875" customWidth="1"/>
    <col min="8738" max="8738" width="2.5" customWidth="1"/>
    <col min="8739" max="8739" width="2.625" customWidth="1"/>
    <col min="8740" max="8740" width="3.875" customWidth="1"/>
    <col min="8743" max="8743" width="3.5" customWidth="1"/>
    <col min="8748" max="8748" width="2.5" customWidth="1"/>
    <col min="8749" max="8750" width="2.125" customWidth="1"/>
    <col min="8754" max="8754" width="4.875" customWidth="1"/>
    <col min="8961" max="8964" width="2.125" customWidth="1"/>
    <col min="8970" max="8970" width="3.125" customWidth="1"/>
    <col min="8986" max="8987" width="2.75" customWidth="1"/>
    <col min="8988" max="8988" width="2.625" customWidth="1"/>
    <col min="8989" max="8990" width="2.5" customWidth="1"/>
    <col min="8993" max="8993" width="4.875" customWidth="1"/>
    <col min="8994" max="8994" width="2.5" customWidth="1"/>
    <col min="8995" max="8995" width="2.625" customWidth="1"/>
    <col min="8996" max="8996" width="3.875" customWidth="1"/>
    <col min="8999" max="8999" width="3.5" customWidth="1"/>
    <col min="9004" max="9004" width="2.5" customWidth="1"/>
    <col min="9005" max="9006" width="2.125" customWidth="1"/>
    <col min="9010" max="9010" width="4.875" customWidth="1"/>
    <col min="9217" max="9220" width="2.125" customWidth="1"/>
    <col min="9226" max="9226" width="3.125" customWidth="1"/>
    <col min="9242" max="9243" width="2.75" customWidth="1"/>
    <col min="9244" max="9244" width="2.625" customWidth="1"/>
    <col min="9245" max="9246" width="2.5" customWidth="1"/>
    <col min="9249" max="9249" width="4.875" customWidth="1"/>
    <col min="9250" max="9250" width="2.5" customWidth="1"/>
    <col min="9251" max="9251" width="2.625" customWidth="1"/>
    <col min="9252" max="9252" width="3.875" customWidth="1"/>
    <col min="9255" max="9255" width="3.5" customWidth="1"/>
    <col min="9260" max="9260" width="2.5" customWidth="1"/>
    <col min="9261" max="9262" width="2.125" customWidth="1"/>
    <col min="9266" max="9266" width="4.875" customWidth="1"/>
    <col min="9473" max="9476" width="2.125" customWidth="1"/>
    <col min="9482" max="9482" width="3.125" customWidth="1"/>
    <col min="9498" max="9499" width="2.75" customWidth="1"/>
    <col min="9500" max="9500" width="2.625" customWidth="1"/>
    <col min="9501" max="9502" width="2.5" customWidth="1"/>
    <col min="9505" max="9505" width="4.875" customWidth="1"/>
    <col min="9506" max="9506" width="2.5" customWidth="1"/>
    <col min="9507" max="9507" width="2.625" customWidth="1"/>
    <col min="9508" max="9508" width="3.875" customWidth="1"/>
    <col min="9511" max="9511" width="3.5" customWidth="1"/>
    <col min="9516" max="9516" width="2.5" customWidth="1"/>
    <col min="9517" max="9518" width="2.125" customWidth="1"/>
    <col min="9522" max="9522" width="4.875" customWidth="1"/>
    <col min="9729" max="9732" width="2.125" customWidth="1"/>
    <col min="9738" max="9738" width="3.125" customWidth="1"/>
    <col min="9754" max="9755" width="2.75" customWidth="1"/>
    <col min="9756" max="9756" width="2.625" customWidth="1"/>
    <col min="9757" max="9758" width="2.5" customWidth="1"/>
    <col min="9761" max="9761" width="4.875" customWidth="1"/>
    <col min="9762" max="9762" width="2.5" customWidth="1"/>
    <col min="9763" max="9763" width="2.625" customWidth="1"/>
    <col min="9764" max="9764" width="3.875" customWidth="1"/>
    <col min="9767" max="9767" width="3.5" customWidth="1"/>
    <col min="9772" max="9772" width="2.5" customWidth="1"/>
    <col min="9773" max="9774" width="2.125" customWidth="1"/>
    <col min="9778" max="9778" width="4.875" customWidth="1"/>
    <col min="9985" max="9988" width="2.125" customWidth="1"/>
    <col min="9994" max="9994" width="3.125" customWidth="1"/>
    <col min="10010" max="10011" width="2.75" customWidth="1"/>
    <col min="10012" max="10012" width="2.625" customWidth="1"/>
    <col min="10013" max="10014" width="2.5" customWidth="1"/>
    <col min="10017" max="10017" width="4.875" customWidth="1"/>
    <col min="10018" max="10018" width="2.5" customWidth="1"/>
    <col min="10019" max="10019" width="2.625" customWidth="1"/>
    <col min="10020" max="10020" width="3.875" customWidth="1"/>
    <col min="10023" max="10023" width="3.5" customWidth="1"/>
    <col min="10028" max="10028" width="2.5" customWidth="1"/>
    <col min="10029" max="10030" width="2.125" customWidth="1"/>
    <col min="10034" max="10034" width="4.875" customWidth="1"/>
    <col min="10241" max="10244" width="2.125" customWidth="1"/>
    <col min="10250" max="10250" width="3.125" customWidth="1"/>
    <col min="10266" max="10267" width="2.75" customWidth="1"/>
    <col min="10268" max="10268" width="2.625" customWidth="1"/>
    <col min="10269" max="10270" width="2.5" customWidth="1"/>
    <col min="10273" max="10273" width="4.875" customWidth="1"/>
    <col min="10274" max="10274" width="2.5" customWidth="1"/>
    <col min="10275" max="10275" width="2.625" customWidth="1"/>
    <col min="10276" max="10276" width="3.875" customWidth="1"/>
    <col min="10279" max="10279" width="3.5" customWidth="1"/>
    <col min="10284" max="10284" width="2.5" customWidth="1"/>
    <col min="10285" max="10286" width="2.125" customWidth="1"/>
    <col min="10290" max="10290" width="4.875" customWidth="1"/>
    <col min="10497" max="10500" width="2.125" customWidth="1"/>
    <col min="10506" max="10506" width="3.125" customWidth="1"/>
    <col min="10522" max="10523" width="2.75" customWidth="1"/>
    <col min="10524" max="10524" width="2.625" customWidth="1"/>
    <col min="10525" max="10526" width="2.5" customWidth="1"/>
    <col min="10529" max="10529" width="4.875" customWidth="1"/>
    <col min="10530" max="10530" width="2.5" customWidth="1"/>
    <col min="10531" max="10531" width="2.625" customWidth="1"/>
    <col min="10532" max="10532" width="3.875" customWidth="1"/>
    <col min="10535" max="10535" width="3.5" customWidth="1"/>
    <col min="10540" max="10540" width="2.5" customWidth="1"/>
    <col min="10541" max="10542" width="2.125" customWidth="1"/>
    <col min="10546" max="10546" width="4.875" customWidth="1"/>
    <col min="10753" max="10756" width="2.125" customWidth="1"/>
    <col min="10762" max="10762" width="3.125" customWidth="1"/>
    <col min="10778" max="10779" width="2.75" customWidth="1"/>
    <col min="10780" max="10780" width="2.625" customWidth="1"/>
    <col min="10781" max="10782" width="2.5" customWidth="1"/>
    <col min="10785" max="10785" width="4.875" customWidth="1"/>
    <col min="10786" max="10786" width="2.5" customWidth="1"/>
    <col min="10787" max="10787" width="2.625" customWidth="1"/>
    <col min="10788" max="10788" width="3.875" customWidth="1"/>
    <col min="10791" max="10791" width="3.5" customWidth="1"/>
    <col min="10796" max="10796" width="2.5" customWidth="1"/>
    <col min="10797" max="10798" width="2.125" customWidth="1"/>
    <col min="10802" max="10802" width="4.875" customWidth="1"/>
    <col min="11009" max="11012" width="2.125" customWidth="1"/>
    <col min="11018" max="11018" width="3.125" customWidth="1"/>
    <col min="11034" max="11035" width="2.75" customWidth="1"/>
    <col min="11036" max="11036" width="2.625" customWidth="1"/>
    <col min="11037" max="11038" width="2.5" customWidth="1"/>
    <col min="11041" max="11041" width="4.875" customWidth="1"/>
    <col min="11042" max="11042" width="2.5" customWidth="1"/>
    <col min="11043" max="11043" width="2.625" customWidth="1"/>
    <col min="11044" max="11044" width="3.875" customWidth="1"/>
    <col min="11047" max="11047" width="3.5" customWidth="1"/>
    <col min="11052" max="11052" width="2.5" customWidth="1"/>
    <col min="11053" max="11054" width="2.125" customWidth="1"/>
    <col min="11058" max="11058" width="4.875" customWidth="1"/>
    <col min="11265" max="11268" width="2.125" customWidth="1"/>
    <col min="11274" max="11274" width="3.125" customWidth="1"/>
    <col min="11290" max="11291" width="2.75" customWidth="1"/>
    <col min="11292" max="11292" width="2.625" customWidth="1"/>
    <col min="11293" max="11294" width="2.5" customWidth="1"/>
    <col min="11297" max="11297" width="4.875" customWidth="1"/>
    <col min="11298" max="11298" width="2.5" customWidth="1"/>
    <col min="11299" max="11299" width="2.625" customWidth="1"/>
    <col min="11300" max="11300" width="3.875" customWidth="1"/>
    <col min="11303" max="11303" width="3.5" customWidth="1"/>
    <col min="11308" max="11308" width="2.5" customWidth="1"/>
    <col min="11309" max="11310" width="2.125" customWidth="1"/>
    <col min="11314" max="11314" width="4.875" customWidth="1"/>
    <col min="11521" max="11524" width="2.125" customWidth="1"/>
    <col min="11530" max="11530" width="3.125" customWidth="1"/>
    <col min="11546" max="11547" width="2.75" customWidth="1"/>
    <col min="11548" max="11548" width="2.625" customWidth="1"/>
    <col min="11549" max="11550" width="2.5" customWidth="1"/>
    <col min="11553" max="11553" width="4.875" customWidth="1"/>
    <col min="11554" max="11554" width="2.5" customWidth="1"/>
    <col min="11555" max="11555" width="2.625" customWidth="1"/>
    <col min="11556" max="11556" width="3.875" customWidth="1"/>
    <col min="11559" max="11559" width="3.5" customWidth="1"/>
    <col min="11564" max="11564" width="2.5" customWidth="1"/>
    <col min="11565" max="11566" width="2.125" customWidth="1"/>
    <col min="11570" max="11570" width="4.875" customWidth="1"/>
    <col min="11777" max="11780" width="2.125" customWidth="1"/>
    <col min="11786" max="11786" width="3.125" customWidth="1"/>
    <col min="11802" max="11803" width="2.75" customWidth="1"/>
    <col min="11804" max="11804" width="2.625" customWidth="1"/>
    <col min="11805" max="11806" width="2.5" customWidth="1"/>
    <col min="11809" max="11809" width="4.875" customWidth="1"/>
    <col min="11810" max="11810" width="2.5" customWidth="1"/>
    <col min="11811" max="11811" width="2.625" customWidth="1"/>
    <col min="11812" max="11812" width="3.875" customWidth="1"/>
    <col min="11815" max="11815" width="3.5" customWidth="1"/>
    <col min="11820" max="11820" width="2.5" customWidth="1"/>
    <col min="11821" max="11822" width="2.125" customWidth="1"/>
    <col min="11826" max="11826" width="4.875" customWidth="1"/>
    <col min="12033" max="12036" width="2.125" customWidth="1"/>
    <col min="12042" max="12042" width="3.125" customWidth="1"/>
    <col min="12058" max="12059" width="2.75" customWidth="1"/>
    <col min="12060" max="12060" width="2.625" customWidth="1"/>
    <col min="12061" max="12062" width="2.5" customWidth="1"/>
    <col min="12065" max="12065" width="4.875" customWidth="1"/>
    <col min="12066" max="12066" width="2.5" customWidth="1"/>
    <col min="12067" max="12067" width="2.625" customWidth="1"/>
    <col min="12068" max="12068" width="3.875" customWidth="1"/>
    <col min="12071" max="12071" width="3.5" customWidth="1"/>
    <col min="12076" max="12076" width="2.5" customWidth="1"/>
    <col min="12077" max="12078" width="2.125" customWidth="1"/>
    <col min="12082" max="12082" width="4.875" customWidth="1"/>
    <col min="12289" max="12292" width="2.125" customWidth="1"/>
    <col min="12298" max="12298" width="3.125" customWidth="1"/>
    <col min="12314" max="12315" width="2.75" customWidth="1"/>
    <col min="12316" max="12316" width="2.625" customWidth="1"/>
    <col min="12317" max="12318" width="2.5" customWidth="1"/>
    <col min="12321" max="12321" width="4.875" customWidth="1"/>
    <col min="12322" max="12322" width="2.5" customWidth="1"/>
    <col min="12323" max="12323" width="2.625" customWidth="1"/>
    <col min="12324" max="12324" width="3.875" customWidth="1"/>
    <col min="12327" max="12327" width="3.5" customWidth="1"/>
    <col min="12332" max="12332" width="2.5" customWidth="1"/>
    <col min="12333" max="12334" width="2.125" customWidth="1"/>
    <col min="12338" max="12338" width="4.875" customWidth="1"/>
    <col min="12545" max="12548" width="2.125" customWidth="1"/>
    <col min="12554" max="12554" width="3.125" customWidth="1"/>
    <col min="12570" max="12571" width="2.75" customWidth="1"/>
    <col min="12572" max="12572" width="2.625" customWidth="1"/>
    <col min="12573" max="12574" width="2.5" customWidth="1"/>
    <col min="12577" max="12577" width="4.875" customWidth="1"/>
    <col min="12578" max="12578" width="2.5" customWidth="1"/>
    <col min="12579" max="12579" width="2.625" customWidth="1"/>
    <col min="12580" max="12580" width="3.875" customWidth="1"/>
    <col min="12583" max="12583" width="3.5" customWidth="1"/>
    <col min="12588" max="12588" width="2.5" customWidth="1"/>
    <col min="12589" max="12590" width="2.125" customWidth="1"/>
    <col min="12594" max="12594" width="4.875" customWidth="1"/>
    <col min="12801" max="12804" width="2.125" customWidth="1"/>
    <col min="12810" max="12810" width="3.125" customWidth="1"/>
    <col min="12826" max="12827" width="2.75" customWidth="1"/>
    <col min="12828" max="12828" width="2.625" customWidth="1"/>
    <col min="12829" max="12830" width="2.5" customWidth="1"/>
    <col min="12833" max="12833" width="4.875" customWidth="1"/>
    <col min="12834" max="12834" width="2.5" customWidth="1"/>
    <col min="12835" max="12835" width="2.625" customWidth="1"/>
    <col min="12836" max="12836" width="3.875" customWidth="1"/>
    <col min="12839" max="12839" width="3.5" customWidth="1"/>
    <col min="12844" max="12844" width="2.5" customWidth="1"/>
    <col min="12845" max="12846" width="2.125" customWidth="1"/>
    <col min="12850" max="12850" width="4.875" customWidth="1"/>
    <col min="13057" max="13060" width="2.125" customWidth="1"/>
    <col min="13066" max="13066" width="3.125" customWidth="1"/>
    <col min="13082" max="13083" width="2.75" customWidth="1"/>
    <col min="13084" max="13084" width="2.625" customWidth="1"/>
    <col min="13085" max="13086" width="2.5" customWidth="1"/>
    <col min="13089" max="13089" width="4.875" customWidth="1"/>
    <col min="13090" max="13090" width="2.5" customWidth="1"/>
    <col min="13091" max="13091" width="2.625" customWidth="1"/>
    <col min="13092" max="13092" width="3.875" customWidth="1"/>
    <col min="13095" max="13095" width="3.5" customWidth="1"/>
    <col min="13100" max="13100" width="2.5" customWidth="1"/>
    <col min="13101" max="13102" width="2.125" customWidth="1"/>
    <col min="13106" max="13106" width="4.875" customWidth="1"/>
    <col min="13313" max="13316" width="2.125" customWidth="1"/>
    <col min="13322" max="13322" width="3.125" customWidth="1"/>
    <col min="13338" max="13339" width="2.75" customWidth="1"/>
    <col min="13340" max="13340" width="2.625" customWidth="1"/>
    <col min="13341" max="13342" width="2.5" customWidth="1"/>
    <col min="13345" max="13345" width="4.875" customWidth="1"/>
    <col min="13346" max="13346" width="2.5" customWidth="1"/>
    <col min="13347" max="13347" width="2.625" customWidth="1"/>
    <col min="13348" max="13348" width="3.875" customWidth="1"/>
    <col min="13351" max="13351" width="3.5" customWidth="1"/>
    <col min="13356" max="13356" width="2.5" customWidth="1"/>
    <col min="13357" max="13358" width="2.125" customWidth="1"/>
    <col min="13362" max="13362" width="4.875" customWidth="1"/>
    <col min="13569" max="13572" width="2.125" customWidth="1"/>
    <col min="13578" max="13578" width="3.125" customWidth="1"/>
    <col min="13594" max="13595" width="2.75" customWidth="1"/>
    <col min="13596" max="13596" width="2.625" customWidth="1"/>
    <col min="13597" max="13598" width="2.5" customWidth="1"/>
    <col min="13601" max="13601" width="4.875" customWidth="1"/>
    <col min="13602" max="13602" width="2.5" customWidth="1"/>
    <col min="13603" max="13603" width="2.625" customWidth="1"/>
    <col min="13604" max="13604" width="3.875" customWidth="1"/>
    <col min="13607" max="13607" width="3.5" customWidth="1"/>
    <col min="13612" max="13612" width="2.5" customWidth="1"/>
    <col min="13613" max="13614" width="2.125" customWidth="1"/>
    <col min="13618" max="13618" width="4.875" customWidth="1"/>
    <col min="13825" max="13828" width="2.125" customWidth="1"/>
    <col min="13834" max="13834" width="3.125" customWidth="1"/>
    <col min="13850" max="13851" width="2.75" customWidth="1"/>
    <col min="13852" max="13852" width="2.625" customWidth="1"/>
    <col min="13853" max="13854" width="2.5" customWidth="1"/>
    <col min="13857" max="13857" width="4.875" customWidth="1"/>
    <col min="13858" max="13858" width="2.5" customWidth="1"/>
    <col min="13859" max="13859" width="2.625" customWidth="1"/>
    <col min="13860" max="13860" width="3.875" customWidth="1"/>
    <col min="13863" max="13863" width="3.5" customWidth="1"/>
    <col min="13868" max="13868" width="2.5" customWidth="1"/>
    <col min="13869" max="13870" width="2.125" customWidth="1"/>
    <col min="13874" max="13874" width="4.875" customWidth="1"/>
    <col min="14081" max="14084" width="2.125" customWidth="1"/>
    <col min="14090" max="14090" width="3.125" customWidth="1"/>
    <col min="14106" max="14107" width="2.75" customWidth="1"/>
    <col min="14108" max="14108" width="2.625" customWidth="1"/>
    <col min="14109" max="14110" width="2.5" customWidth="1"/>
    <col min="14113" max="14113" width="4.875" customWidth="1"/>
    <col min="14114" max="14114" width="2.5" customWidth="1"/>
    <col min="14115" max="14115" width="2.625" customWidth="1"/>
    <col min="14116" max="14116" width="3.875" customWidth="1"/>
    <col min="14119" max="14119" width="3.5" customWidth="1"/>
    <col min="14124" max="14124" width="2.5" customWidth="1"/>
    <col min="14125" max="14126" width="2.125" customWidth="1"/>
    <col min="14130" max="14130" width="4.875" customWidth="1"/>
    <col min="14337" max="14340" width="2.125" customWidth="1"/>
    <col min="14346" max="14346" width="3.125" customWidth="1"/>
    <col min="14362" max="14363" width="2.75" customWidth="1"/>
    <col min="14364" max="14364" width="2.625" customWidth="1"/>
    <col min="14365" max="14366" width="2.5" customWidth="1"/>
    <col min="14369" max="14369" width="4.875" customWidth="1"/>
    <col min="14370" max="14370" width="2.5" customWidth="1"/>
    <col min="14371" max="14371" width="2.625" customWidth="1"/>
    <col min="14372" max="14372" width="3.875" customWidth="1"/>
    <col min="14375" max="14375" width="3.5" customWidth="1"/>
    <col min="14380" max="14380" width="2.5" customWidth="1"/>
    <col min="14381" max="14382" width="2.125" customWidth="1"/>
    <col min="14386" max="14386" width="4.875" customWidth="1"/>
    <col min="14593" max="14596" width="2.125" customWidth="1"/>
    <col min="14602" max="14602" width="3.125" customWidth="1"/>
    <col min="14618" max="14619" width="2.75" customWidth="1"/>
    <col min="14620" max="14620" width="2.625" customWidth="1"/>
    <col min="14621" max="14622" width="2.5" customWidth="1"/>
    <col min="14625" max="14625" width="4.875" customWidth="1"/>
    <col min="14626" max="14626" width="2.5" customWidth="1"/>
    <col min="14627" max="14627" width="2.625" customWidth="1"/>
    <col min="14628" max="14628" width="3.875" customWidth="1"/>
    <col min="14631" max="14631" width="3.5" customWidth="1"/>
    <col min="14636" max="14636" width="2.5" customWidth="1"/>
    <col min="14637" max="14638" width="2.125" customWidth="1"/>
    <col min="14642" max="14642" width="4.875" customWidth="1"/>
    <col min="14849" max="14852" width="2.125" customWidth="1"/>
    <col min="14858" max="14858" width="3.125" customWidth="1"/>
    <col min="14874" max="14875" width="2.75" customWidth="1"/>
    <col min="14876" max="14876" width="2.625" customWidth="1"/>
    <col min="14877" max="14878" width="2.5" customWidth="1"/>
    <col min="14881" max="14881" width="4.875" customWidth="1"/>
    <col min="14882" max="14882" width="2.5" customWidth="1"/>
    <col min="14883" max="14883" width="2.625" customWidth="1"/>
    <col min="14884" max="14884" width="3.875" customWidth="1"/>
    <col min="14887" max="14887" width="3.5" customWidth="1"/>
    <col min="14892" max="14892" width="2.5" customWidth="1"/>
    <col min="14893" max="14894" width="2.125" customWidth="1"/>
    <col min="14898" max="14898" width="4.875" customWidth="1"/>
    <col min="15105" max="15108" width="2.125" customWidth="1"/>
    <col min="15114" max="15114" width="3.125" customWidth="1"/>
    <col min="15130" max="15131" width="2.75" customWidth="1"/>
    <col min="15132" max="15132" width="2.625" customWidth="1"/>
    <col min="15133" max="15134" width="2.5" customWidth="1"/>
    <col min="15137" max="15137" width="4.875" customWidth="1"/>
    <col min="15138" max="15138" width="2.5" customWidth="1"/>
    <col min="15139" max="15139" width="2.625" customWidth="1"/>
    <col min="15140" max="15140" width="3.875" customWidth="1"/>
    <col min="15143" max="15143" width="3.5" customWidth="1"/>
    <col min="15148" max="15148" width="2.5" customWidth="1"/>
    <col min="15149" max="15150" width="2.125" customWidth="1"/>
    <col min="15154" max="15154" width="4.875" customWidth="1"/>
    <col min="15361" max="15364" width="2.125" customWidth="1"/>
    <col min="15370" max="15370" width="3.125" customWidth="1"/>
    <col min="15386" max="15387" width="2.75" customWidth="1"/>
    <col min="15388" max="15388" width="2.625" customWidth="1"/>
    <col min="15389" max="15390" width="2.5" customWidth="1"/>
    <col min="15393" max="15393" width="4.875" customWidth="1"/>
    <col min="15394" max="15394" width="2.5" customWidth="1"/>
    <col min="15395" max="15395" width="2.625" customWidth="1"/>
    <col min="15396" max="15396" width="3.875" customWidth="1"/>
    <col min="15399" max="15399" width="3.5" customWidth="1"/>
    <col min="15404" max="15404" width="2.5" customWidth="1"/>
    <col min="15405" max="15406" width="2.125" customWidth="1"/>
    <col min="15410" max="15410" width="4.875" customWidth="1"/>
    <col min="15617" max="15620" width="2.125" customWidth="1"/>
    <col min="15626" max="15626" width="3.125" customWidth="1"/>
    <col min="15642" max="15643" width="2.75" customWidth="1"/>
    <col min="15644" max="15644" width="2.625" customWidth="1"/>
    <col min="15645" max="15646" width="2.5" customWidth="1"/>
    <col min="15649" max="15649" width="4.875" customWidth="1"/>
    <col min="15650" max="15650" width="2.5" customWidth="1"/>
    <col min="15651" max="15651" width="2.625" customWidth="1"/>
    <col min="15652" max="15652" width="3.875" customWidth="1"/>
    <col min="15655" max="15655" width="3.5" customWidth="1"/>
    <col min="15660" max="15660" width="2.5" customWidth="1"/>
    <col min="15661" max="15662" width="2.125" customWidth="1"/>
    <col min="15666" max="15666" width="4.875" customWidth="1"/>
    <col min="15873" max="15876" width="2.125" customWidth="1"/>
    <col min="15882" max="15882" width="3.125" customWidth="1"/>
    <col min="15898" max="15899" width="2.75" customWidth="1"/>
    <col min="15900" max="15900" width="2.625" customWidth="1"/>
    <col min="15901" max="15902" width="2.5" customWidth="1"/>
    <col min="15905" max="15905" width="4.875" customWidth="1"/>
    <col min="15906" max="15906" width="2.5" customWidth="1"/>
    <col min="15907" max="15907" width="2.625" customWidth="1"/>
    <col min="15908" max="15908" width="3.875" customWidth="1"/>
    <col min="15911" max="15911" width="3.5" customWidth="1"/>
    <col min="15916" max="15916" width="2.5" customWidth="1"/>
    <col min="15917" max="15918" width="2.125" customWidth="1"/>
    <col min="15922" max="15922" width="4.875" customWidth="1"/>
    <col min="16129" max="16132" width="2.125" customWidth="1"/>
    <col min="16138" max="16138" width="3.125" customWidth="1"/>
    <col min="16154" max="16155" width="2.75" customWidth="1"/>
    <col min="16156" max="16156" width="2.625" customWidth="1"/>
    <col min="16157" max="16158" width="2.5" customWidth="1"/>
    <col min="16161" max="16161" width="4.875" customWidth="1"/>
    <col min="16162" max="16162" width="2.5" customWidth="1"/>
    <col min="16163" max="16163" width="2.625" customWidth="1"/>
    <col min="16164" max="16164" width="3.875" customWidth="1"/>
    <col min="16167" max="16167" width="3.5" customWidth="1"/>
    <col min="16172" max="16172" width="2.5" customWidth="1"/>
    <col min="16173" max="16174" width="2.125" customWidth="1"/>
    <col min="16178" max="16178" width="4.875" customWidth="1"/>
  </cols>
  <sheetData>
    <row r="1" spans="1:53" s="109" customFormat="1" ht="21" customHeight="1" thickBot="1">
      <c r="AD1" s="391" t="s">
        <v>91</v>
      </c>
      <c r="AE1" s="323"/>
      <c r="AF1" s="323"/>
      <c r="AG1" s="324"/>
      <c r="AH1" s="323">
        <f>IF($Y$5="新　規",②新規契約算出表!$N$2,③継続契約算出表!$N$2)</f>
        <v>0</v>
      </c>
      <c r="AI1" s="323"/>
      <c r="AJ1" s="323"/>
      <c r="AK1" s="323"/>
      <c r="AL1" s="323"/>
      <c r="AM1" s="323"/>
      <c r="AN1" s="323"/>
      <c r="AO1" s="323"/>
      <c r="AP1" s="323"/>
      <c r="AQ1" s="323"/>
      <c r="AR1" s="323"/>
      <c r="AS1" s="323"/>
      <c r="AT1" s="323"/>
      <c r="AU1" s="323"/>
      <c r="AV1" s="323"/>
      <c r="AW1" s="324"/>
    </row>
    <row r="2" spans="1:53" s="109" customFormat="1" ht="21" customHeight="1">
      <c r="AD2" s="392" t="s">
        <v>58</v>
      </c>
      <c r="AE2" s="393"/>
      <c r="AF2" s="393"/>
      <c r="AG2" s="394"/>
      <c r="AH2" s="398" t="s">
        <v>59</v>
      </c>
      <c r="AI2" s="398"/>
      <c r="AJ2" s="398"/>
      <c r="AK2" s="398"/>
      <c r="AL2" s="398"/>
      <c r="AM2" s="398"/>
      <c r="AN2" s="398"/>
      <c r="AO2" s="398"/>
      <c r="AP2" s="398"/>
      <c r="AQ2" s="398"/>
      <c r="AR2" s="398"/>
      <c r="AS2" s="398"/>
      <c r="AT2" s="398"/>
      <c r="AU2" s="398"/>
      <c r="AV2" s="398"/>
      <c r="AW2" s="399"/>
      <c r="BA2" s="110"/>
    </row>
    <row r="3" spans="1:53" s="109" customFormat="1" ht="21" customHeight="1" thickBot="1">
      <c r="AD3" s="395"/>
      <c r="AE3" s="396"/>
      <c r="AF3" s="396"/>
      <c r="AG3" s="397"/>
      <c r="AH3" s="400" t="s">
        <v>125</v>
      </c>
      <c r="AI3" s="400"/>
      <c r="AJ3" s="400"/>
      <c r="AK3" s="400"/>
      <c r="AL3" s="400"/>
      <c r="AM3" s="400"/>
      <c r="AN3" s="400"/>
      <c r="AO3" s="400"/>
      <c r="AP3" s="400"/>
      <c r="AQ3" s="400"/>
      <c r="AR3" s="400"/>
      <c r="AS3" s="400"/>
      <c r="AT3" s="400"/>
      <c r="AU3" s="400"/>
      <c r="AV3" s="400"/>
      <c r="AW3" s="401"/>
    </row>
    <row r="4" spans="1:53" s="109" customFormat="1" ht="21" customHeight="1">
      <c r="AJ4" s="111" t="s">
        <v>60</v>
      </c>
      <c r="AK4" s="111"/>
      <c r="AL4" s="402"/>
      <c r="AM4" s="402"/>
      <c r="AN4" s="402"/>
      <c r="AO4" s="131" t="s">
        <v>61</v>
      </c>
      <c r="AP4" s="402"/>
      <c r="AQ4" s="403"/>
      <c r="AR4" s="111" t="s">
        <v>62</v>
      </c>
      <c r="AS4" s="402"/>
      <c r="AT4" s="403"/>
      <c r="AU4" s="111" t="s">
        <v>63</v>
      </c>
    </row>
    <row r="5" spans="1:53" s="109" customFormat="1" ht="21" customHeight="1">
      <c r="B5" s="112"/>
      <c r="C5" s="112"/>
      <c r="D5" s="112"/>
      <c r="E5" s="112"/>
      <c r="F5" s="112"/>
      <c r="G5" s="112"/>
      <c r="H5" s="112"/>
      <c r="I5" s="112"/>
      <c r="J5" s="404" t="s">
        <v>170</v>
      </c>
      <c r="K5" s="404"/>
      <c r="L5" s="404"/>
      <c r="M5" s="404"/>
      <c r="N5" s="404"/>
      <c r="O5" s="404"/>
      <c r="P5" s="404"/>
      <c r="Q5" s="404"/>
      <c r="R5" s="404"/>
      <c r="S5" s="404"/>
      <c r="T5" s="404"/>
      <c r="U5" s="404"/>
      <c r="V5" s="404"/>
      <c r="W5" s="112"/>
      <c r="X5" s="130" t="s">
        <v>64</v>
      </c>
      <c r="Y5" s="405" t="s">
        <v>285</v>
      </c>
      <c r="Z5" s="406"/>
      <c r="AA5" s="406"/>
      <c r="AB5" s="406"/>
      <c r="AC5" s="406"/>
      <c r="AD5" s="112" t="s">
        <v>65</v>
      </c>
      <c r="AE5" s="407" t="str">
        <f>IF(⑤カルテ閲覧のみの契約算出表!B2=0,"  ","カルテ閲覧のみ")</f>
        <v xml:space="preserve">  </v>
      </c>
      <c r="AF5" s="408"/>
      <c r="AG5" s="408"/>
      <c r="AH5" s="409"/>
      <c r="AI5" s="410"/>
      <c r="AK5" s="112"/>
      <c r="AL5" s="112"/>
      <c r="AM5" s="176"/>
      <c r="AN5" s="112"/>
      <c r="AO5" s="112"/>
      <c r="AP5" s="112"/>
      <c r="AQ5" s="112"/>
      <c r="AR5" s="112"/>
      <c r="AS5" s="112"/>
      <c r="AT5" s="112"/>
      <c r="AU5" s="112"/>
      <c r="AV5" s="112"/>
      <c r="AW5" s="112"/>
      <c r="AX5" s="112"/>
    </row>
    <row r="6" spans="1:53" s="109" customFormat="1" ht="12" customHeight="1"/>
    <row r="7" spans="1:53" s="109" customFormat="1" ht="12" customHeight="1"/>
    <row r="8" spans="1:53" s="109" customFormat="1" ht="21" customHeight="1">
      <c r="A8" s="109" t="s">
        <v>93</v>
      </c>
      <c r="BA8" s="110"/>
    </row>
    <row r="9" spans="1:53" s="109" customFormat="1" ht="12.75" customHeight="1">
      <c r="BA9" s="110"/>
    </row>
    <row r="10" spans="1:53" s="109" customFormat="1" ht="21" customHeight="1">
      <c r="AD10" s="109" t="s">
        <v>66</v>
      </c>
    </row>
    <row r="11" spans="1:53" s="109" customFormat="1" ht="21" customHeight="1">
      <c r="AE11" s="109" t="s">
        <v>67</v>
      </c>
      <c r="AI11" s="386">
        <f>IF($Y$5="新　規",②新規契約算出表!N4,③継続契約算出表!N3)</f>
        <v>0</v>
      </c>
      <c r="AJ11" s="386"/>
      <c r="AK11" s="386"/>
      <c r="AL11" s="386"/>
      <c r="AM11" s="386"/>
      <c r="AN11" s="386"/>
      <c r="AO11" s="386"/>
      <c r="AP11" s="386"/>
      <c r="AQ11" s="386"/>
      <c r="AR11" s="386"/>
      <c r="AS11" s="386"/>
      <c r="AT11" s="386"/>
      <c r="AU11" s="386"/>
      <c r="AV11" s="386"/>
      <c r="AW11" s="386"/>
      <c r="AX11" s="386"/>
      <c r="BA11" s="110"/>
    </row>
    <row r="12" spans="1:53" s="109" customFormat="1" ht="21" customHeight="1">
      <c r="AE12" s="109" t="s">
        <v>68</v>
      </c>
      <c r="AI12" s="386"/>
      <c r="AJ12" s="386"/>
      <c r="AK12" s="386"/>
      <c r="AL12" s="386"/>
      <c r="AM12" s="386"/>
      <c r="AN12" s="386"/>
      <c r="AO12" s="386"/>
      <c r="AP12" s="386"/>
      <c r="AQ12" s="386"/>
      <c r="AR12" s="386"/>
      <c r="AS12" s="386"/>
      <c r="AT12" s="386"/>
      <c r="AU12" s="386"/>
    </row>
    <row r="13" spans="1:53" s="109" customFormat="1" ht="21" customHeight="1">
      <c r="AD13" s="109" t="s">
        <v>69</v>
      </c>
    </row>
    <row r="14" spans="1:53" s="109" customFormat="1" ht="21" customHeight="1" thickBot="1">
      <c r="AE14" s="109" t="s">
        <v>70</v>
      </c>
      <c r="AI14" s="386"/>
      <c r="AJ14" s="386"/>
      <c r="AK14" s="386"/>
      <c r="AL14" s="386"/>
      <c r="AM14" s="386"/>
      <c r="AN14" s="386"/>
      <c r="AO14" s="386"/>
      <c r="AP14" s="386"/>
      <c r="AQ14" s="386"/>
      <c r="AR14" s="386"/>
      <c r="AS14" s="386"/>
      <c r="AT14" s="386"/>
      <c r="AU14" s="386"/>
    </row>
    <row r="15" spans="1:53" s="109" customFormat="1" ht="28.15" customHeight="1" thickBot="1">
      <c r="A15" s="134" t="s">
        <v>272</v>
      </c>
      <c r="G15" s="116" t="s">
        <v>273</v>
      </c>
      <c r="H15" s="268">
        <v>8</v>
      </c>
      <c r="I15" s="109" t="s">
        <v>274</v>
      </c>
      <c r="K15" s="267" t="s">
        <v>275</v>
      </c>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row>
    <row r="16" spans="1:53" s="109" customFormat="1" ht="48.75" customHeight="1">
      <c r="A16" s="174" t="s">
        <v>92</v>
      </c>
      <c r="B16" s="165"/>
      <c r="C16" s="165"/>
      <c r="D16" s="165"/>
      <c r="E16" s="165"/>
      <c r="F16" s="165"/>
      <c r="G16" s="165"/>
      <c r="I16" s="339">
        <f>IF($Y$5="新　規",②新規契約算出表!N3,③継続契約算出表!N4)</f>
        <v>0</v>
      </c>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c r="AW16" s="339"/>
      <c r="AX16" s="339"/>
    </row>
    <row r="17" spans="1:60" s="109" customFormat="1" ht="27" customHeight="1">
      <c r="A17" s="109" t="str">
        <f>IF($Y$5="新　規",②新規契約算出表!$F$4,③継続契約算出表!$F$4)</f>
        <v>治験の期間　：　西暦　　年　　月　　日　から　西暦　　年　３月　３１日まで</v>
      </c>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row>
    <row r="18" spans="1:60" s="109" customFormat="1" ht="27" customHeight="1">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row>
    <row r="19" spans="1:60" s="109" customFormat="1" ht="27" customHeight="1">
      <c r="A19" s="174" t="s">
        <v>94</v>
      </c>
      <c r="B19" s="165"/>
      <c r="C19" s="165"/>
      <c r="D19" s="165"/>
      <c r="E19" s="165"/>
      <c r="F19" s="165"/>
      <c r="G19" s="165"/>
      <c r="H19" s="178"/>
      <c r="J19" s="118"/>
      <c r="K19" s="118"/>
      <c r="L19" s="118"/>
      <c r="M19" s="118"/>
      <c r="N19" s="118"/>
      <c r="O19" s="118"/>
      <c r="P19" s="118"/>
      <c r="Q19" s="118"/>
      <c r="R19" s="118"/>
      <c r="S19" s="118"/>
      <c r="T19" s="118"/>
      <c r="U19" s="118"/>
      <c r="V19" s="118"/>
      <c r="W19" s="118"/>
      <c r="X19" s="118"/>
      <c r="Y19" s="118"/>
      <c r="Z19" s="174" t="s">
        <v>111</v>
      </c>
      <c r="AA19" s="179"/>
      <c r="AB19" s="179"/>
      <c r="AC19" s="179"/>
      <c r="AD19" s="179"/>
      <c r="AE19" s="179"/>
      <c r="AF19" s="179"/>
      <c r="AG19" s="179"/>
      <c r="AH19" s="179"/>
      <c r="AI19" s="118"/>
      <c r="AJ19" s="118"/>
      <c r="AK19" s="118"/>
      <c r="AL19" s="118"/>
      <c r="AM19" s="118"/>
      <c r="AN19" s="118"/>
      <c r="AO19" s="118"/>
      <c r="AP19" s="118"/>
      <c r="AQ19" s="118"/>
      <c r="AR19" s="118"/>
      <c r="AS19" s="118"/>
      <c r="AT19" s="118"/>
      <c r="AU19" s="118"/>
      <c r="AV19" s="118"/>
      <c r="AW19" s="118"/>
      <c r="AZ19" s="109" t="s">
        <v>256</v>
      </c>
    </row>
    <row r="20" spans="1:60" s="109" customFormat="1" ht="42" customHeight="1" thickBot="1">
      <c r="B20" s="350" t="str">
        <f>IF($Y$5="新　規","初年度契約予定金額",IF($Y$5="継　続","継続契約予定金額"," "))</f>
        <v>初年度契約予定金額</v>
      </c>
      <c r="C20" s="350"/>
      <c r="D20" s="350"/>
      <c r="E20" s="350"/>
      <c r="F20" s="350"/>
      <c r="G20" s="350"/>
      <c r="H20" s="350"/>
      <c r="I20" s="350"/>
      <c r="J20" s="350"/>
      <c r="K20" s="142" t="s">
        <v>89</v>
      </c>
      <c r="L20" s="351">
        <f>$W$35+$P$81+$W$54+$W$68+$P$91+$P$100</f>
        <v>0</v>
      </c>
      <c r="M20" s="338"/>
      <c r="N20" s="338"/>
      <c r="O20" s="338"/>
      <c r="P20" s="338"/>
      <c r="Q20" s="338"/>
      <c r="R20" s="338"/>
      <c r="S20" s="338"/>
      <c r="T20" s="143" t="s">
        <v>90</v>
      </c>
      <c r="U20" s="143"/>
      <c r="V20" s="118"/>
      <c r="W20" s="118"/>
      <c r="X20" s="118"/>
      <c r="Y20" s="118"/>
      <c r="Z20" s="337" t="str">
        <f>IF($Y$5="新　規","初回契約金額",IF($Y$5="継　続","【継続契約-固定経費】＋【継続契約-継続症例登録経費】"," "))</f>
        <v>初回契約金額</v>
      </c>
      <c r="AA20" s="337"/>
      <c r="AB20" s="337"/>
      <c r="AC20" s="337"/>
      <c r="AD20" s="337"/>
      <c r="AE20" s="337"/>
      <c r="AF20" s="337"/>
      <c r="AG20" s="337"/>
      <c r="AH20" s="337"/>
      <c r="AI20" s="142" t="s">
        <v>89</v>
      </c>
      <c r="AJ20" s="338">
        <f>BG21+BG23</f>
        <v>0</v>
      </c>
      <c r="AK20" s="338"/>
      <c r="AL20" s="338"/>
      <c r="AM20" s="338"/>
      <c r="AN20" s="338"/>
      <c r="AO20" s="338"/>
      <c r="AP20" s="338"/>
      <c r="AQ20" s="338"/>
      <c r="AR20" s="143" t="s">
        <v>16</v>
      </c>
      <c r="AS20" s="143"/>
      <c r="AT20" s="118"/>
      <c r="AU20" s="118"/>
      <c r="AV20" s="118"/>
      <c r="AW20" s="118"/>
      <c r="AZ20" s="109" t="str">
        <f>"★継続契約時（R" &amp; H15 &amp; "年度）　契約締結時請求金額は下記合算"</f>
        <v>★継続契約時（R8年度）　契約締結時請求金額は下記合算</v>
      </c>
    </row>
    <row r="21" spans="1:60" s="109" customFormat="1" ht="27" customHeight="1" thickTop="1">
      <c r="B21" s="146"/>
      <c r="C21" s="146"/>
      <c r="D21" s="146"/>
      <c r="E21" s="146"/>
      <c r="F21" s="146"/>
      <c r="G21" s="146"/>
      <c r="H21" s="146"/>
      <c r="I21" s="146"/>
      <c r="J21" s="146"/>
      <c r="K21" s="116"/>
      <c r="L21" s="147"/>
      <c r="M21" s="147"/>
      <c r="N21" s="147"/>
      <c r="O21" s="147"/>
      <c r="P21" s="147"/>
      <c r="Q21" s="147"/>
      <c r="R21" s="147"/>
      <c r="S21" s="147"/>
      <c r="T21" s="148"/>
      <c r="U21" s="148"/>
      <c r="V21" s="118"/>
      <c r="W21" s="118"/>
      <c r="X21" s="118"/>
      <c r="Y21" s="118"/>
      <c r="Z21" s="118"/>
      <c r="AA21" s="118"/>
      <c r="AB21" s="118"/>
      <c r="AC21" s="118"/>
      <c r="AD21" s="118"/>
      <c r="AE21" s="118"/>
      <c r="AF21" s="118"/>
      <c r="AG21" s="118"/>
      <c r="AH21" s="118"/>
      <c r="AI21" s="118"/>
      <c r="AJ21" s="118"/>
      <c r="AK21" s="118"/>
      <c r="AL21" s="118"/>
      <c r="AM21" s="118"/>
      <c r="AN21" s="118"/>
      <c r="AO21" s="118"/>
      <c r="AP21" s="118"/>
      <c r="AQ21" s="118"/>
      <c r="AR21" s="118"/>
      <c r="AS21" s="118"/>
      <c r="AT21" s="118"/>
      <c r="AU21" s="118"/>
      <c r="AV21" s="118"/>
      <c r="AW21" s="118"/>
      <c r="BA21" s="109" t="s">
        <v>257</v>
      </c>
      <c r="BG21" s="109">
        <f>ROUND(((W39+W44+W59)*1.2*1.3)*1.1,0)</f>
        <v>0</v>
      </c>
      <c r="BH21" s="109" t="s">
        <v>16</v>
      </c>
    </row>
    <row r="22" spans="1:60" s="109" customFormat="1" ht="19.149999999999999" customHeight="1">
      <c r="A22" s="175" t="s">
        <v>112</v>
      </c>
      <c r="B22" s="135"/>
      <c r="C22" s="135"/>
      <c r="D22" s="135"/>
      <c r="E22" s="135"/>
      <c r="F22" s="135"/>
      <c r="G22" s="135"/>
      <c r="H22" s="135"/>
      <c r="I22" s="135"/>
      <c r="J22" s="135"/>
      <c r="K22" s="135"/>
      <c r="L22" s="135"/>
      <c r="M22" s="135"/>
      <c r="N22" s="135"/>
      <c r="O22" s="135"/>
      <c r="P22" s="135"/>
      <c r="Q22" s="135"/>
      <c r="BA22" s="109" t="s">
        <v>258</v>
      </c>
    </row>
    <row r="23" spans="1:60" s="109" customFormat="1" ht="19.149999999999999" customHeight="1">
      <c r="A23" s="134" t="s">
        <v>130</v>
      </c>
      <c r="K23" s="134" t="s">
        <v>113</v>
      </c>
      <c r="L23" s="134"/>
      <c r="M23" s="134"/>
      <c r="N23" s="134"/>
      <c r="O23" s="134"/>
      <c r="BG23" s="266">
        <f>P100</f>
        <v>0</v>
      </c>
      <c r="BH23" s="109" t="s">
        <v>16</v>
      </c>
    </row>
    <row r="24" spans="1:60" s="109" customFormat="1" ht="19.149999999999999" customHeight="1">
      <c r="A24" s="292" t="s">
        <v>71</v>
      </c>
      <c r="B24" s="292"/>
      <c r="C24" s="292"/>
      <c r="D24" s="292"/>
      <c r="E24" s="292" t="s">
        <v>72</v>
      </c>
      <c r="F24" s="292"/>
      <c r="G24" s="292"/>
      <c r="H24" s="292"/>
      <c r="I24" s="292"/>
      <c r="J24" s="292"/>
      <c r="K24" s="292"/>
      <c r="L24" s="292"/>
      <c r="M24" s="292"/>
      <c r="N24" s="292"/>
      <c r="O24" s="292"/>
      <c r="P24" s="292"/>
      <c r="Q24" s="292"/>
      <c r="R24" s="292"/>
      <c r="S24" s="292"/>
      <c r="T24" s="292"/>
      <c r="U24" s="292"/>
      <c r="V24" s="292"/>
      <c r="W24" s="294" t="s">
        <v>73</v>
      </c>
      <c r="X24" s="295"/>
      <c r="Y24" s="295"/>
      <c r="Z24" s="295"/>
      <c r="AA24" s="295"/>
      <c r="AB24" s="294" t="s">
        <v>74</v>
      </c>
      <c r="AC24" s="295"/>
      <c r="AD24" s="295"/>
      <c r="AE24" s="295"/>
      <c r="AF24" s="295"/>
      <c r="AG24" s="295"/>
      <c r="AH24" s="295"/>
      <c r="AI24" s="295"/>
      <c r="AJ24" s="295"/>
      <c r="AK24" s="295"/>
      <c r="AL24" s="295"/>
      <c r="AM24" s="295"/>
      <c r="AN24" s="295"/>
      <c r="AO24" s="295"/>
      <c r="AP24" s="295"/>
      <c r="AQ24" s="295"/>
      <c r="AR24" s="295"/>
      <c r="AS24" s="295"/>
      <c r="AT24" s="295"/>
      <c r="AU24" s="295"/>
      <c r="AV24" s="295"/>
      <c r="AW24" s="295"/>
      <c r="AX24" s="362"/>
    </row>
    <row r="25" spans="1:60" s="109" customFormat="1" ht="19.149999999999999" customHeight="1">
      <c r="A25" s="296" t="s">
        <v>75</v>
      </c>
      <c r="B25" s="297"/>
      <c r="C25" s="297"/>
      <c r="D25" s="298"/>
      <c r="E25" s="317" t="s">
        <v>114</v>
      </c>
      <c r="F25" s="318"/>
      <c r="G25" s="318"/>
      <c r="H25" s="318"/>
      <c r="I25" s="318"/>
      <c r="J25" s="318"/>
      <c r="K25" s="318"/>
      <c r="L25" s="318"/>
      <c r="M25" s="318"/>
      <c r="N25" s="318"/>
      <c r="O25" s="318"/>
      <c r="P25" s="318"/>
      <c r="Q25" s="318"/>
      <c r="R25" s="318"/>
      <c r="S25" s="318"/>
      <c r="T25" s="318"/>
      <c r="U25" s="318"/>
      <c r="V25" s="319"/>
      <c r="W25" s="389">
        <f>AB25</f>
        <v>0</v>
      </c>
      <c r="X25" s="390"/>
      <c r="Y25" s="390"/>
      <c r="Z25" s="390"/>
      <c r="AA25" s="390"/>
      <c r="AB25" s="415">
        <f>IF(Y5="新　規",②新規契約算出表!$K$10,0)</f>
        <v>0</v>
      </c>
      <c r="AC25" s="416"/>
      <c r="AD25" s="416"/>
      <c r="AE25" s="416"/>
      <c r="AF25" s="113" t="s">
        <v>85</v>
      </c>
      <c r="AG25" s="113"/>
      <c r="AH25" s="367"/>
      <c r="AI25" s="367"/>
      <c r="AJ25" s="368"/>
      <c r="AK25" s="368"/>
      <c r="AL25" s="368"/>
      <c r="AM25" s="368"/>
      <c r="AN25" s="368"/>
      <c r="AO25" s="368"/>
      <c r="AP25" s="368"/>
      <c r="AQ25" s="368"/>
      <c r="AR25" s="368"/>
      <c r="AS25" s="368"/>
      <c r="AT25" s="368"/>
      <c r="AU25" s="368"/>
      <c r="AV25" s="368"/>
      <c r="AW25" s="368"/>
      <c r="AX25" s="369"/>
    </row>
    <row r="26" spans="1:60" s="109" customFormat="1" ht="19.149999999999999" customHeight="1">
      <c r="A26" s="299"/>
      <c r="B26" s="300"/>
      <c r="C26" s="300"/>
      <c r="D26" s="301"/>
      <c r="E26" s="305" t="s">
        <v>184</v>
      </c>
      <c r="F26" s="306"/>
      <c r="G26" s="306"/>
      <c r="H26" s="306"/>
      <c r="I26" s="306"/>
      <c r="J26" s="306"/>
      <c r="K26" s="306"/>
      <c r="L26" s="306"/>
      <c r="M26" s="306"/>
      <c r="N26" s="306"/>
      <c r="O26" s="306"/>
      <c r="P26" s="306"/>
      <c r="Q26" s="306"/>
      <c r="R26" s="306"/>
      <c r="S26" s="306"/>
      <c r="T26" s="306"/>
      <c r="U26" s="306"/>
      <c r="V26" s="307"/>
      <c r="W26" s="380">
        <f>AB27</f>
        <v>0</v>
      </c>
      <c r="X26" s="381"/>
      <c r="Y26" s="381"/>
      <c r="Z26" s="381"/>
      <c r="AA26" s="382"/>
      <c r="AB26" s="137"/>
      <c r="AC26" s="138"/>
      <c r="AD26" s="138"/>
      <c r="AE26" s="138"/>
      <c r="AF26" s="120"/>
      <c r="AG26" s="120"/>
      <c r="AH26" s="120"/>
      <c r="AI26" s="120"/>
      <c r="AJ26" s="120"/>
      <c r="AK26" s="120"/>
      <c r="AL26" s="120"/>
      <c r="AM26" s="120"/>
      <c r="AN26" s="120"/>
      <c r="AO26" s="120"/>
      <c r="AP26" s="120"/>
      <c r="AQ26" s="120"/>
      <c r="AR26" s="120"/>
      <c r="AS26" s="120"/>
      <c r="AT26" s="120"/>
      <c r="AU26" s="120"/>
      <c r="AV26" s="120"/>
      <c r="AW26" s="120"/>
      <c r="AX26" s="191"/>
    </row>
    <row r="27" spans="1:60" s="109" customFormat="1" ht="19.149999999999999" customHeight="1">
      <c r="A27" s="299"/>
      <c r="B27" s="300"/>
      <c r="C27" s="300"/>
      <c r="D27" s="301"/>
      <c r="E27" s="411"/>
      <c r="F27" s="347"/>
      <c r="G27" s="347"/>
      <c r="H27" s="347"/>
      <c r="I27" s="347"/>
      <c r="J27" s="347"/>
      <c r="K27" s="347"/>
      <c r="L27" s="347"/>
      <c r="M27" s="347"/>
      <c r="N27" s="347"/>
      <c r="O27" s="347"/>
      <c r="P27" s="347"/>
      <c r="Q27" s="347"/>
      <c r="R27" s="347"/>
      <c r="S27" s="347"/>
      <c r="T27" s="347"/>
      <c r="U27" s="347"/>
      <c r="V27" s="412"/>
      <c r="W27" s="383">
        <f t="shared" ref="W27" si="0">ROUNDDOWN(AB27*AH27,0)</f>
        <v>0</v>
      </c>
      <c r="X27" s="384"/>
      <c r="Y27" s="384"/>
      <c r="Z27" s="384"/>
      <c r="AA27" s="385"/>
      <c r="AB27" s="372">
        <f>IF(Y5="新　規",SUM(②新規契約算出表!K12:K14),0)</f>
        <v>0</v>
      </c>
      <c r="AC27" s="373" t="e">
        <f>ROUNDDOWN((②新規契約算出表!#REF!+②新規契約算出表!#REF!+②新規契約算出表!$K$12+②新規契約算出表!$K$14)/1.2/1.3,-3)</f>
        <v>#REF!</v>
      </c>
      <c r="AD27" s="373" t="e">
        <f>ROUNDDOWN((②新規契約算出表!#REF!+②新規契約算出表!#REF!+②新規契約算出表!$K$12+②新規契約算出表!$K$14)/1.2/1.3,-3)</f>
        <v>#REF!</v>
      </c>
      <c r="AE27" s="373" t="e">
        <f>ROUNDDOWN((②新規契約算出表!#REF!+②新規契約算出表!#REF!+②新規契約算出表!$K$12+②新規契約算出表!$K$14)/1.2/1.3,-3)</f>
        <v>#REF!</v>
      </c>
      <c r="AF27" s="121" t="s">
        <v>85</v>
      </c>
      <c r="AG27" s="121" t="s">
        <v>200</v>
      </c>
      <c r="AH27" s="240"/>
      <c r="AI27" s="240"/>
      <c r="AJ27" s="121"/>
      <c r="AK27" s="121"/>
      <c r="AL27" s="121"/>
      <c r="AM27" s="121"/>
      <c r="AN27" s="121"/>
      <c r="AO27" s="121"/>
      <c r="AP27" s="121"/>
      <c r="AQ27" s="121"/>
      <c r="AR27" s="121"/>
      <c r="AS27" s="121"/>
      <c r="AT27" s="121"/>
      <c r="AU27" s="121"/>
      <c r="AV27" s="121"/>
      <c r="AW27" s="121"/>
      <c r="AX27" s="192"/>
    </row>
    <row r="28" spans="1:60" s="109" customFormat="1" ht="19.149999999999999" customHeight="1">
      <c r="A28" s="299"/>
      <c r="B28" s="300"/>
      <c r="C28" s="300"/>
      <c r="D28" s="301"/>
      <c r="E28" s="313" t="s">
        <v>185</v>
      </c>
      <c r="F28" s="313"/>
      <c r="G28" s="313"/>
      <c r="H28" s="313"/>
      <c r="I28" s="313"/>
      <c r="J28" s="313"/>
      <c r="K28" s="313"/>
      <c r="L28" s="313"/>
      <c r="M28" s="313"/>
      <c r="N28" s="313"/>
      <c r="O28" s="313"/>
      <c r="P28" s="313"/>
      <c r="Q28" s="313"/>
      <c r="R28" s="313"/>
      <c r="S28" s="313"/>
      <c r="T28" s="313"/>
      <c r="U28" s="313"/>
      <c r="V28" s="313"/>
      <c r="W28" s="387">
        <f>AB28</f>
        <v>0</v>
      </c>
      <c r="X28" s="388"/>
      <c r="Y28" s="388"/>
      <c r="Z28" s="388"/>
      <c r="AA28" s="388"/>
      <c r="AB28" s="413">
        <f>IF(Y5="新　規",SUM(②新規契約算出表!K15,②新規契約算出表!K16),0)</f>
        <v>0</v>
      </c>
      <c r="AC28" s="414"/>
      <c r="AD28" s="414"/>
      <c r="AE28" s="414"/>
      <c r="AF28" s="113" t="s">
        <v>85</v>
      </c>
      <c r="AG28" s="113" t="s">
        <v>255</v>
      </c>
      <c r="AH28" s="190"/>
      <c r="AI28" s="128"/>
      <c r="AJ28" s="113"/>
      <c r="AK28" s="113"/>
      <c r="AL28" s="113"/>
      <c r="AM28" s="121"/>
      <c r="AN28" s="113"/>
      <c r="AO28" s="113"/>
      <c r="AP28" s="113"/>
      <c r="AQ28" s="113"/>
      <c r="AR28" s="113"/>
      <c r="AS28" s="113"/>
      <c r="AT28" s="113"/>
      <c r="AU28" s="113"/>
      <c r="AV28" s="113"/>
      <c r="AW28" s="113"/>
      <c r="AX28" s="114"/>
      <c r="AZ28" s="177"/>
    </row>
    <row r="29" spans="1:60" s="109" customFormat="1" ht="19.149999999999999" customHeight="1">
      <c r="A29" s="299"/>
      <c r="B29" s="300"/>
      <c r="C29" s="300"/>
      <c r="D29" s="301"/>
      <c r="E29" s="313" t="s">
        <v>262</v>
      </c>
      <c r="F29" s="313"/>
      <c r="G29" s="313"/>
      <c r="H29" s="313"/>
      <c r="I29" s="313"/>
      <c r="J29" s="313"/>
      <c r="K29" s="313"/>
      <c r="L29" s="313"/>
      <c r="M29" s="313"/>
      <c r="N29" s="313"/>
      <c r="O29" s="313"/>
      <c r="P29" s="313"/>
      <c r="Q29" s="313"/>
      <c r="R29" s="313"/>
      <c r="S29" s="313"/>
      <c r="T29" s="313"/>
      <c r="U29" s="313"/>
      <c r="V29" s="313"/>
      <c r="W29" s="387">
        <f>AB29</f>
        <v>0</v>
      </c>
      <c r="X29" s="388"/>
      <c r="Y29" s="388"/>
      <c r="Z29" s="388"/>
      <c r="AA29" s="388"/>
      <c r="AB29" s="413">
        <f>IF(Y5="新　規",②新規契約算出表!K17,0)</f>
        <v>0</v>
      </c>
      <c r="AC29" s="414"/>
      <c r="AD29" s="414"/>
      <c r="AE29" s="414"/>
      <c r="AF29" s="121" t="s">
        <v>85</v>
      </c>
      <c r="AH29" s="157"/>
      <c r="AI29" s="132"/>
      <c r="AM29" s="121"/>
      <c r="AN29" s="113"/>
      <c r="AO29" s="113"/>
      <c r="AP29" s="113"/>
      <c r="AQ29" s="113"/>
      <c r="AR29" s="113"/>
      <c r="AS29" s="113"/>
      <c r="AT29" s="113"/>
      <c r="AU29" s="113"/>
      <c r="AV29" s="113"/>
      <c r="AW29" s="113"/>
      <c r="AX29" s="114"/>
      <c r="AZ29" s="177"/>
    </row>
    <row r="30" spans="1:60" s="109" customFormat="1" ht="19.149999999999999" customHeight="1">
      <c r="A30" s="299"/>
      <c r="B30" s="300"/>
      <c r="C30" s="300"/>
      <c r="D30" s="301"/>
      <c r="E30" s="354" t="s">
        <v>76</v>
      </c>
      <c r="F30" s="354"/>
      <c r="G30" s="354"/>
      <c r="H30" s="354"/>
      <c r="I30" s="354"/>
      <c r="J30" s="354"/>
      <c r="K30" s="354"/>
      <c r="L30" s="354"/>
      <c r="M30" s="354"/>
      <c r="N30" s="354"/>
      <c r="O30" s="354"/>
      <c r="P30" s="354"/>
      <c r="Q30" s="354"/>
      <c r="R30" s="354"/>
      <c r="S30" s="354"/>
      <c r="T30" s="354"/>
      <c r="U30" s="354"/>
      <c r="V30" s="354"/>
      <c r="W30" s="371">
        <f>SUM(W25:AA29)</f>
        <v>0</v>
      </c>
      <c r="X30" s="356"/>
      <c r="Y30" s="356"/>
      <c r="Z30" s="356"/>
      <c r="AA30" s="356"/>
      <c r="AB30" s="357" t="s">
        <v>186</v>
      </c>
      <c r="AC30" s="358"/>
      <c r="AD30" s="358"/>
      <c r="AE30" s="358"/>
      <c r="AF30" s="358"/>
      <c r="AG30" s="358"/>
      <c r="AH30" s="358"/>
      <c r="AI30" s="358"/>
      <c r="AJ30" s="358"/>
      <c r="AK30" s="358"/>
      <c r="AL30" s="358"/>
      <c r="AM30" s="358"/>
      <c r="AN30" s="358"/>
      <c r="AO30" s="358"/>
      <c r="AP30" s="358"/>
      <c r="AQ30" s="358"/>
      <c r="AR30" s="358"/>
      <c r="AS30" s="358"/>
      <c r="AT30" s="358"/>
      <c r="AU30" s="358"/>
      <c r="AV30" s="358"/>
      <c r="AW30" s="358"/>
      <c r="AX30" s="359"/>
      <c r="AZ30" s="177"/>
    </row>
    <row r="31" spans="1:60" s="109" customFormat="1" ht="19.149999999999999" customHeight="1">
      <c r="A31" s="299"/>
      <c r="B31" s="300"/>
      <c r="C31" s="300"/>
      <c r="D31" s="301"/>
      <c r="E31" s="370" t="s">
        <v>188</v>
      </c>
      <c r="F31" s="370"/>
      <c r="G31" s="370"/>
      <c r="H31" s="370"/>
      <c r="I31" s="370"/>
      <c r="J31" s="370"/>
      <c r="K31" s="370"/>
      <c r="L31" s="370"/>
      <c r="M31" s="370"/>
      <c r="N31" s="370"/>
      <c r="O31" s="370"/>
      <c r="P31" s="370"/>
      <c r="Q31" s="370"/>
      <c r="R31" s="370"/>
      <c r="S31" s="370"/>
      <c r="T31" s="370"/>
      <c r="U31" s="370"/>
      <c r="V31" s="370"/>
      <c r="W31" s="371">
        <f>ROUND(W30*0.2,-1)</f>
        <v>0</v>
      </c>
      <c r="X31" s="356"/>
      <c r="Y31" s="356"/>
      <c r="Z31" s="356"/>
      <c r="AA31" s="356"/>
      <c r="AB31" s="357" t="s">
        <v>187</v>
      </c>
      <c r="AC31" s="358"/>
      <c r="AD31" s="358"/>
      <c r="AE31" s="358"/>
      <c r="AF31" s="358"/>
      <c r="AG31" s="358"/>
      <c r="AH31" s="358"/>
      <c r="AI31" s="358"/>
      <c r="AJ31" s="358"/>
      <c r="AK31" s="358"/>
      <c r="AL31" s="358"/>
      <c r="AM31" s="358"/>
      <c r="AN31" s="358"/>
      <c r="AO31" s="358"/>
      <c r="AP31" s="358"/>
      <c r="AQ31" s="358"/>
      <c r="AR31" s="358"/>
      <c r="AS31" s="358"/>
      <c r="AT31" s="358"/>
      <c r="AU31" s="358"/>
      <c r="AV31" s="358"/>
      <c r="AW31" s="358"/>
      <c r="AX31" s="359"/>
    </row>
    <row r="32" spans="1:60" s="109" customFormat="1" ht="19.149999999999999" customHeight="1">
      <c r="A32" s="302"/>
      <c r="B32" s="303"/>
      <c r="C32" s="303"/>
      <c r="D32" s="304"/>
      <c r="E32" s="354" t="s">
        <v>77</v>
      </c>
      <c r="F32" s="354"/>
      <c r="G32" s="354"/>
      <c r="H32" s="354"/>
      <c r="I32" s="354"/>
      <c r="J32" s="354"/>
      <c r="K32" s="354"/>
      <c r="L32" s="354"/>
      <c r="M32" s="354"/>
      <c r="N32" s="354"/>
      <c r="O32" s="354"/>
      <c r="P32" s="354"/>
      <c r="Q32" s="354"/>
      <c r="R32" s="354"/>
      <c r="S32" s="354"/>
      <c r="T32" s="354"/>
      <c r="U32" s="354"/>
      <c r="V32" s="354"/>
      <c r="W32" s="355">
        <f>SUM(W30:AA31)</f>
        <v>0</v>
      </c>
      <c r="X32" s="356"/>
      <c r="Y32" s="356"/>
      <c r="Z32" s="356"/>
      <c r="AA32" s="356"/>
      <c r="AB32" s="357" t="s">
        <v>115</v>
      </c>
      <c r="AC32" s="358"/>
      <c r="AD32" s="358"/>
      <c r="AE32" s="358"/>
      <c r="AF32" s="358"/>
      <c r="AG32" s="358"/>
      <c r="AH32" s="358"/>
      <c r="AI32" s="358"/>
      <c r="AJ32" s="358"/>
      <c r="AK32" s="358"/>
      <c r="AL32" s="358"/>
      <c r="AM32" s="358"/>
      <c r="AN32" s="358"/>
      <c r="AO32" s="358"/>
      <c r="AP32" s="358"/>
      <c r="AQ32" s="358"/>
      <c r="AR32" s="358"/>
      <c r="AS32" s="358"/>
      <c r="AT32" s="358"/>
      <c r="AU32" s="358"/>
      <c r="AV32" s="358"/>
      <c r="AW32" s="358"/>
      <c r="AX32" s="359"/>
    </row>
    <row r="33" spans="1:50" s="109" customFormat="1" ht="19.149999999999999" customHeight="1" thickBot="1">
      <c r="A33" s="273" t="s">
        <v>78</v>
      </c>
      <c r="B33" s="274"/>
      <c r="C33" s="274"/>
      <c r="D33" s="274"/>
      <c r="E33" s="274"/>
      <c r="F33" s="274"/>
      <c r="G33" s="274"/>
      <c r="H33" s="274"/>
      <c r="I33" s="274"/>
      <c r="J33" s="274"/>
      <c r="K33" s="274"/>
      <c r="L33" s="274"/>
      <c r="M33" s="274"/>
      <c r="N33" s="274"/>
      <c r="O33" s="274"/>
      <c r="P33" s="274"/>
      <c r="Q33" s="274"/>
      <c r="R33" s="274"/>
      <c r="S33" s="274"/>
      <c r="T33" s="274"/>
      <c r="U33" s="274"/>
      <c r="V33" s="275"/>
      <c r="W33" s="340">
        <f>ROUND(W32*0.3,-1)</f>
        <v>0</v>
      </c>
      <c r="X33" s="341"/>
      <c r="Y33" s="341"/>
      <c r="Z33" s="341"/>
      <c r="AA33" s="341"/>
      <c r="AB33" s="273" t="s">
        <v>79</v>
      </c>
      <c r="AC33" s="274"/>
      <c r="AD33" s="274"/>
      <c r="AE33" s="274"/>
      <c r="AF33" s="274"/>
      <c r="AG33" s="274"/>
      <c r="AH33" s="274"/>
      <c r="AI33" s="274"/>
      <c r="AJ33" s="274"/>
      <c r="AK33" s="274"/>
      <c r="AL33" s="274"/>
      <c r="AM33" s="274"/>
      <c r="AN33" s="274"/>
      <c r="AO33" s="274"/>
      <c r="AP33" s="274"/>
      <c r="AQ33" s="274"/>
      <c r="AR33" s="274"/>
      <c r="AS33" s="274"/>
      <c r="AT33" s="274"/>
      <c r="AU33" s="274"/>
      <c r="AV33" s="274"/>
      <c r="AW33" s="274"/>
      <c r="AX33" s="275"/>
    </row>
    <row r="34" spans="1:50" s="109" customFormat="1" ht="19.149999999999999" customHeight="1" thickTop="1" thickBot="1">
      <c r="A34" s="342" t="s">
        <v>80</v>
      </c>
      <c r="B34" s="343"/>
      <c r="C34" s="343"/>
      <c r="D34" s="343"/>
      <c r="E34" s="343"/>
      <c r="F34" s="343"/>
      <c r="G34" s="343"/>
      <c r="H34" s="343"/>
      <c r="I34" s="343"/>
      <c r="J34" s="343"/>
      <c r="K34" s="343"/>
      <c r="L34" s="343"/>
      <c r="M34" s="343"/>
      <c r="N34" s="343"/>
      <c r="O34" s="343"/>
      <c r="P34" s="343"/>
      <c r="Q34" s="343"/>
      <c r="R34" s="343"/>
      <c r="S34" s="343"/>
      <c r="T34" s="343"/>
      <c r="U34" s="343"/>
      <c r="V34" s="343"/>
      <c r="W34" s="344">
        <f>SUM(W32:AA33)</f>
        <v>0</v>
      </c>
      <c r="X34" s="345"/>
      <c r="Y34" s="345"/>
      <c r="Z34" s="345"/>
      <c r="AA34" s="346"/>
      <c r="AB34" s="347"/>
      <c r="AC34" s="348"/>
      <c r="AD34" s="348"/>
      <c r="AE34" s="348"/>
      <c r="AF34" s="348"/>
      <c r="AG34" s="348"/>
      <c r="AH34" s="348"/>
      <c r="AI34" s="348"/>
      <c r="AJ34" s="348"/>
      <c r="AK34" s="348"/>
      <c r="AL34" s="348"/>
      <c r="AM34" s="348"/>
      <c r="AN34" s="348"/>
      <c r="AO34" s="348"/>
      <c r="AP34" s="348"/>
      <c r="AQ34" s="348"/>
      <c r="AR34" s="348"/>
      <c r="AS34" s="348"/>
      <c r="AT34" s="348"/>
      <c r="AU34" s="348"/>
      <c r="AV34" s="348"/>
      <c r="AW34" s="348"/>
      <c r="AX34" s="349"/>
    </row>
    <row r="35" spans="1:50" s="109" customFormat="1" ht="19.149999999999999" customHeight="1" thickBot="1">
      <c r="A35" s="352" t="s">
        <v>84</v>
      </c>
      <c r="B35" s="353"/>
      <c r="C35" s="353"/>
      <c r="D35" s="353"/>
      <c r="E35" s="353"/>
      <c r="F35" s="353"/>
      <c r="G35" s="353"/>
      <c r="H35" s="353"/>
      <c r="I35" s="353"/>
      <c r="J35" s="353"/>
      <c r="K35" s="353"/>
      <c r="L35" s="353"/>
      <c r="M35" s="353"/>
      <c r="N35" s="353"/>
      <c r="O35" s="353"/>
      <c r="P35" s="353"/>
      <c r="Q35" s="353"/>
      <c r="R35" s="353"/>
      <c r="S35" s="353"/>
      <c r="T35" s="353"/>
      <c r="U35" s="353"/>
      <c r="V35" s="353"/>
      <c r="W35" s="286">
        <f>ROUND((AB35+1)*W34,0)</f>
        <v>0</v>
      </c>
      <c r="X35" s="287"/>
      <c r="Y35" s="287"/>
      <c r="Z35" s="287"/>
      <c r="AA35" s="288"/>
      <c r="AB35" s="289">
        <v>0.1</v>
      </c>
      <c r="AC35" s="290"/>
      <c r="AD35" s="290"/>
      <c r="AE35" s="290"/>
      <c r="AF35" s="360"/>
      <c r="AG35" s="360"/>
      <c r="AH35" s="360"/>
      <c r="AI35" s="360"/>
      <c r="AJ35" s="360"/>
      <c r="AK35" s="360"/>
      <c r="AL35" s="360"/>
      <c r="AM35" s="360"/>
      <c r="AN35" s="360"/>
      <c r="AO35" s="360"/>
      <c r="AP35" s="360"/>
      <c r="AQ35" s="360"/>
      <c r="AR35" s="360"/>
      <c r="AS35" s="360"/>
      <c r="AT35" s="360"/>
      <c r="AU35" s="360"/>
      <c r="AV35" s="360"/>
      <c r="AW35" s="360"/>
      <c r="AX35" s="361"/>
    </row>
    <row r="36" spans="1:50" s="109" customFormat="1" ht="19.149999999999999" customHeight="1">
      <c r="A36" s="126"/>
      <c r="B36" s="126"/>
      <c r="C36" s="126"/>
      <c r="D36" s="126"/>
      <c r="E36" s="126"/>
      <c r="F36" s="126"/>
      <c r="G36" s="126"/>
      <c r="H36" s="126"/>
      <c r="I36" s="126"/>
      <c r="J36" s="126"/>
      <c r="K36" s="126"/>
      <c r="L36" s="126"/>
      <c r="M36" s="126"/>
      <c r="N36" s="126"/>
      <c r="O36" s="126"/>
      <c r="P36" s="126"/>
      <c r="Q36" s="126"/>
      <c r="R36" s="126"/>
      <c r="S36" s="126"/>
      <c r="T36" s="126"/>
      <c r="U36" s="126"/>
      <c r="V36" s="126"/>
      <c r="W36" s="127"/>
      <c r="X36" s="127"/>
      <c r="Y36" s="127"/>
      <c r="Z36" s="127"/>
      <c r="AA36" s="127"/>
      <c r="AB36" s="125"/>
      <c r="AC36"/>
      <c r="AD36"/>
      <c r="AE36"/>
      <c r="AF36"/>
      <c r="AG36"/>
      <c r="AH36"/>
      <c r="AI36"/>
      <c r="AJ36"/>
      <c r="AK36"/>
      <c r="AL36"/>
      <c r="AM36"/>
      <c r="AN36"/>
      <c r="AO36"/>
      <c r="AP36"/>
      <c r="AQ36"/>
      <c r="AR36"/>
      <c r="AS36"/>
      <c r="AT36"/>
      <c r="AU36"/>
      <c r="AV36"/>
      <c r="AW36"/>
      <c r="AX36"/>
    </row>
    <row r="37" spans="1:50" s="109" customFormat="1" ht="19.149999999999999" customHeight="1">
      <c r="A37" s="134" t="s">
        <v>250</v>
      </c>
    </row>
    <row r="38" spans="1:50" s="109" customFormat="1" ht="19.149999999999999" customHeight="1">
      <c r="A38" s="292" t="s">
        <v>71</v>
      </c>
      <c r="B38" s="292"/>
      <c r="C38" s="292"/>
      <c r="D38" s="292"/>
      <c r="E38" s="292" t="s">
        <v>72</v>
      </c>
      <c r="F38" s="292"/>
      <c r="G38" s="292"/>
      <c r="H38" s="292"/>
      <c r="I38" s="292"/>
      <c r="J38" s="292"/>
      <c r="K38" s="292"/>
      <c r="L38" s="292"/>
      <c r="M38" s="292"/>
      <c r="N38" s="292"/>
      <c r="O38" s="292"/>
      <c r="P38" s="292"/>
      <c r="Q38" s="292"/>
      <c r="R38" s="292"/>
      <c r="S38" s="292"/>
      <c r="T38" s="292"/>
      <c r="U38" s="292"/>
      <c r="V38" s="292"/>
      <c r="W38" s="294" t="s">
        <v>73</v>
      </c>
      <c r="X38" s="295"/>
      <c r="Y38" s="295"/>
      <c r="Z38" s="295"/>
      <c r="AA38" s="295"/>
      <c r="AB38" s="294" t="s">
        <v>74</v>
      </c>
      <c r="AC38" s="295"/>
      <c r="AD38" s="295"/>
      <c r="AE38" s="295"/>
      <c r="AF38" s="295"/>
      <c r="AG38" s="295"/>
      <c r="AH38" s="295"/>
      <c r="AI38" s="295"/>
      <c r="AJ38" s="295"/>
      <c r="AK38" s="295"/>
      <c r="AL38" s="295"/>
      <c r="AM38" s="295"/>
      <c r="AN38" s="295"/>
      <c r="AO38" s="295"/>
      <c r="AP38" s="295"/>
      <c r="AQ38" s="295"/>
      <c r="AR38" s="295"/>
      <c r="AS38" s="295"/>
      <c r="AT38" s="295"/>
      <c r="AU38" s="295"/>
      <c r="AV38" s="295"/>
      <c r="AW38" s="295"/>
      <c r="AX38" s="362"/>
    </row>
    <row r="39" spans="1:50" s="109" customFormat="1" ht="19.149999999999999" customHeight="1">
      <c r="A39" s="296" t="s">
        <v>75</v>
      </c>
      <c r="B39" s="297"/>
      <c r="C39" s="297"/>
      <c r="D39" s="298"/>
      <c r="E39" s="317" t="str">
        <f>IF($Y$5="新　規","A　 審査費（令和" &amp; H15+1 &amp; "年度）","A　 審査費（令和" &amp; H15 &amp; "年度）")</f>
        <v>A　 審査費（令和9年度）</v>
      </c>
      <c r="F39" s="318"/>
      <c r="G39" s="318"/>
      <c r="H39" s="318"/>
      <c r="I39" s="318"/>
      <c r="J39" s="318"/>
      <c r="K39" s="318"/>
      <c r="L39" s="318"/>
      <c r="M39" s="318"/>
      <c r="N39" s="318"/>
      <c r="O39" s="318"/>
      <c r="P39" s="318"/>
      <c r="Q39" s="318"/>
      <c r="R39" s="318"/>
      <c r="S39" s="318"/>
      <c r="T39" s="318"/>
      <c r="U39" s="318"/>
      <c r="V39" s="319"/>
      <c r="W39" s="363">
        <f>IF(AH39="レ",SUM(③継続契約算出表!$K$9:$K$10),0)</f>
        <v>0</v>
      </c>
      <c r="X39" s="364"/>
      <c r="Y39" s="364"/>
      <c r="Z39" s="364"/>
      <c r="AA39" s="364"/>
      <c r="AB39" s="365">
        <f>SUM(③継続契約算出表!$K$9:$K$10)</f>
        <v>0</v>
      </c>
      <c r="AC39" s="366"/>
      <c r="AD39" s="366"/>
      <c r="AE39" s="366"/>
      <c r="AF39" s="113" t="s">
        <v>85</v>
      </c>
      <c r="AG39" s="113"/>
      <c r="AH39" s="265"/>
      <c r="AI39" s="269"/>
      <c r="AJ39" s="368"/>
      <c r="AK39" s="368"/>
      <c r="AL39" s="368"/>
      <c r="AM39" s="368"/>
      <c r="AN39" s="368"/>
      <c r="AO39" s="368"/>
      <c r="AP39" s="368"/>
      <c r="AQ39" s="368"/>
      <c r="AR39" s="368"/>
      <c r="AS39" s="368"/>
      <c r="AT39" s="368"/>
      <c r="AU39" s="368"/>
      <c r="AV39" s="368"/>
      <c r="AW39" s="368"/>
      <c r="AX39" s="369"/>
    </row>
    <row r="40" spans="1:50" s="109" customFormat="1" ht="19.149999999999999" customHeight="1">
      <c r="A40" s="299"/>
      <c r="B40" s="300"/>
      <c r="C40" s="300"/>
      <c r="D40" s="301"/>
      <c r="E40" s="317" t="str">
        <f>IF($Y$5="新　規","A　 審査費（令和" &amp; H15+2 &amp; "年度）","A　 審査費（令和" &amp; H15+1 &amp; "年度）")</f>
        <v>A　 審査費（令和10年度）</v>
      </c>
      <c r="F40" s="318"/>
      <c r="G40" s="318"/>
      <c r="H40" s="318"/>
      <c r="I40" s="318"/>
      <c r="J40" s="318"/>
      <c r="K40" s="318"/>
      <c r="L40" s="318"/>
      <c r="M40" s="318"/>
      <c r="N40" s="318"/>
      <c r="O40" s="318"/>
      <c r="P40" s="318"/>
      <c r="Q40" s="318"/>
      <c r="R40" s="318"/>
      <c r="S40" s="318"/>
      <c r="T40" s="318"/>
      <c r="U40" s="318"/>
      <c r="V40" s="319"/>
      <c r="W40" s="363">
        <f>IF(AH40="レ",SUM(③継続契約算出表!$K$9:$K$10),0)</f>
        <v>0</v>
      </c>
      <c r="X40" s="364"/>
      <c r="Y40" s="364"/>
      <c r="Z40" s="364"/>
      <c r="AA40" s="364"/>
      <c r="AB40" s="365">
        <f>SUM(③継続契約算出表!$K$9:$K$10)</f>
        <v>0</v>
      </c>
      <c r="AC40" s="366"/>
      <c r="AD40" s="366"/>
      <c r="AE40" s="366"/>
      <c r="AF40" s="121"/>
      <c r="AG40" s="121"/>
      <c r="AH40" s="265"/>
      <c r="AI40" s="157"/>
      <c r="AJ40" s="263"/>
      <c r="AK40" s="263"/>
      <c r="AL40" s="263"/>
      <c r="AM40" s="263"/>
      <c r="AN40" s="263"/>
      <c r="AO40" s="263"/>
      <c r="AP40" s="263"/>
      <c r="AQ40" s="263"/>
      <c r="AR40" s="263"/>
      <c r="AS40" s="263"/>
      <c r="AT40" s="263"/>
      <c r="AU40" s="263"/>
      <c r="AV40" s="263"/>
      <c r="AW40" s="263"/>
      <c r="AX40" s="264"/>
    </row>
    <row r="41" spans="1:50" s="109" customFormat="1" ht="19.149999999999999" customHeight="1">
      <c r="A41" s="299"/>
      <c r="B41" s="300"/>
      <c r="C41" s="300"/>
      <c r="D41" s="301"/>
      <c r="E41" s="317" t="str">
        <f>IF($Y$5="新　規","A　 審査費（令和" &amp; H15+3 &amp; "年度）","A　 審査費（令和" &amp; H15+2 &amp; "年度）")</f>
        <v>A　 審査費（令和11年度）</v>
      </c>
      <c r="F41" s="318"/>
      <c r="G41" s="318"/>
      <c r="H41" s="318"/>
      <c r="I41" s="318"/>
      <c r="J41" s="318"/>
      <c r="K41" s="318"/>
      <c r="L41" s="318"/>
      <c r="M41" s="318"/>
      <c r="N41" s="318"/>
      <c r="O41" s="318"/>
      <c r="P41" s="318"/>
      <c r="Q41" s="318"/>
      <c r="R41" s="318"/>
      <c r="S41" s="318"/>
      <c r="T41" s="318"/>
      <c r="U41" s="318"/>
      <c r="V41" s="319"/>
      <c r="W41" s="363">
        <f>IF(AH41="レ",SUM(③継続契約算出表!$K$9:$K$10),0)</f>
        <v>0</v>
      </c>
      <c r="X41" s="364"/>
      <c r="Y41" s="364"/>
      <c r="Z41" s="364"/>
      <c r="AA41" s="364"/>
      <c r="AB41" s="365">
        <f>SUM(③継続契約算出表!$K$9:$K$10)</f>
        <v>0</v>
      </c>
      <c r="AC41" s="366"/>
      <c r="AD41" s="366"/>
      <c r="AE41" s="366"/>
      <c r="AF41" s="121"/>
      <c r="AG41" s="121"/>
      <c r="AH41" s="265"/>
      <c r="AI41" s="157"/>
      <c r="AJ41" s="263"/>
      <c r="AK41" s="263"/>
      <c r="AL41" s="263"/>
      <c r="AM41" s="263"/>
      <c r="AN41" s="263"/>
      <c r="AO41" s="263"/>
      <c r="AP41" s="263"/>
      <c r="AQ41" s="263"/>
      <c r="AR41" s="263"/>
      <c r="AS41" s="263"/>
      <c r="AT41" s="263"/>
      <c r="AU41" s="263"/>
      <c r="AV41" s="263"/>
      <c r="AW41" s="263"/>
      <c r="AX41" s="264"/>
    </row>
    <row r="42" spans="1:50" s="109" customFormat="1" ht="19.149999999999999" customHeight="1">
      <c r="A42" s="299"/>
      <c r="B42" s="300"/>
      <c r="C42" s="300"/>
      <c r="D42" s="301"/>
      <c r="E42" s="317" t="str">
        <f>IF($Y$5="新　規","A　 審査費（令和" &amp; H15+4 &amp; "年度）","A　 審査費（令和" &amp; H15+3 &amp; "年度）")</f>
        <v>A　 審査費（令和12年度）</v>
      </c>
      <c r="F42" s="318"/>
      <c r="G42" s="318"/>
      <c r="H42" s="318"/>
      <c r="I42" s="318"/>
      <c r="J42" s="318"/>
      <c r="K42" s="318"/>
      <c r="L42" s="318"/>
      <c r="M42" s="318"/>
      <c r="N42" s="318"/>
      <c r="O42" s="318"/>
      <c r="P42" s="318"/>
      <c r="Q42" s="318"/>
      <c r="R42" s="318"/>
      <c r="S42" s="318"/>
      <c r="T42" s="318"/>
      <c r="U42" s="318"/>
      <c r="V42" s="319"/>
      <c r="W42" s="363">
        <f>IF(AH42="レ",SUM(③継続契約算出表!$K$9:$K$10),0)</f>
        <v>0</v>
      </c>
      <c r="X42" s="364"/>
      <c r="Y42" s="364"/>
      <c r="Z42" s="364"/>
      <c r="AA42" s="364"/>
      <c r="AB42" s="365">
        <f>SUM(③継続契約算出表!$K$9:$K$10)</f>
        <v>0</v>
      </c>
      <c r="AC42" s="366"/>
      <c r="AD42" s="366"/>
      <c r="AE42" s="366"/>
      <c r="AF42" s="121"/>
      <c r="AG42" s="121"/>
      <c r="AH42" s="265"/>
      <c r="AI42" s="157"/>
      <c r="AJ42" s="263"/>
      <c r="AK42" s="263"/>
      <c r="AL42" s="263"/>
      <c r="AM42" s="263"/>
      <c r="AN42" s="263"/>
      <c r="AO42" s="263"/>
      <c r="AP42" s="263"/>
      <c r="AQ42" s="263"/>
      <c r="AR42" s="263"/>
      <c r="AS42" s="263"/>
      <c r="AT42" s="263"/>
      <c r="AU42" s="263"/>
      <c r="AV42" s="263"/>
      <c r="AW42" s="263"/>
      <c r="AX42" s="264"/>
    </row>
    <row r="43" spans="1:50" s="109" customFormat="1" ht="19.149999999999999" customHeight="1">
      <c r="A43" s="299"/>
      <c r="B43" s="300"/>
      <c r="C43" s="300"/>
      <c r="D43" s="301"/>
      <c r="E43" s="317" t="str">
        <f>IF($Y$5="新　規","A　 審査費（令和" &amp; H15+5 &amp; "年度）","A　 審査費（令和" &amp; H15+4 &amp; "年度）")</f>
        <v>A　 審査費（令和13年度）</v>
      </c>
      <c r="F43" s="318"/>
      <c r="G43" s="318"/>
      <c r="H43" s="318"/>
      <c r="I43" s="318"/>
      <c r="J43" s="318"/>
      <c r="K43" s="318"/>
      <c r="L43" s="318"/>
      <c r="M43" s="318"/>
      <c r="N43" s="318"/>
      <c r="O43" s="318"/>
      <c r="P43" s="318"/>
      <c r="Q43" s="318"/>
      <c r="R43" s="318"/>
      <c r="S43" s="318"/>
      <c r="T43" s="318"/>
      <c r="U43" s="318"/>
      <c r="V43" s="319"/>
      <c r="W43" s="363">
        <f>IF(AH43="レ",SUM(③継続契約算出表!$K$9:$K$10),0)</f>
        <v>0</v>
      </c>
      <c r="X43" s="364"/>
      <c r="Y43" s="364"/>
      <c r="Z43" s="364"/>
      <c r="AA43" s="364"/>
      <c r="AB43" s="365">
        <f>SUM(③継続契約算出表!$K$9:$K$10)</f>
        <v>0</v>
      </c>
      <c r="AC43" s="366"/>
      <c r="AD43" s="366"/>
      <c r="AE43" s="366"/>
      <c r="AF43" s="121"/>
      <c r="AG43" s="121"/>
      <c r="AH43" s="265"/>
      <c r="AI43" s="157"/>
      <c r="AJ43" s="263"/>
      <c r="AK43" s="263"/>
      <c r="AL43" s="263"/>
      <c r="AM43" s="263"/>
      <c r="AN43" s="263"/>
      <c r="AO43" s="263"/>
      <c r="AP43" s="263"/>
      <c r="AQ43" s="263"/>
      <c r="AR43" s="263"/>
      <c r="AS43" s="263"/>
      <c r="AT43" s="263"/>
      <c r="AU43" s="263"/>
      <c r="AV43" s="263"/>
      <c r="AW43" s="263"/>
      <c r="AX43" s="264"/>
    </row>
    <row r="44" spans="1:50" s="109" customFormat="1" ht="19.149999999999999" customHeight="1">
      <c r="A44" s="299"/>
      <c r="B44" s="300"/>
      <c r="C44" s="300"/>
      <c r="D44" s="301"/>
      <c r="E44" s="313" t="str">
        <f>IF($Y$5="新　規","D　 治験関係システム利用料（令和" &amp; H15+1 &amp; "年度）","D　 治験関係システム利用料（令和" &amp; H15 &amp; "年度）")</f>
        <v>D　 治験関係システム利用料（令和9年度）</v>
      </c>
      <c r="F44" s="313"/>
      <c r="G44" s="313"/>
      <c r="H44" s="313"/>
      <c r="I44" s="313"/>
      <c r="J44" s="313"/>
      <c r="K44" s="313"/>
      <c r="L44" s="313"/>
      <c r="M44" s="313"/>
      <c r="N44" s="313"/>
      <c r="O44" s="313"/>
      <c r="P44" s="313"/>
      <c r="Q44" s="313"/>
      <c r="R44" s="313"/>
      <c r="S44" s="313"/>
      <c r="T44" s="313"/>
      <c r="U44" s="313"/>
      <c r="V44" s="313"/>
      <c r="W44" s="387">
        <f>IF(AH44="レ",③継続契約算出表!$K$12,0)</f>
        <v>0</v>
      </c>
      <c r="X44" s="388"/>
      <c r="Y44" s="388"/>
      <c r="Z44" s="388"/>
      <c r="AA44" s="388"/>
      <c r="AB44" s="413">
        <f>③継続契約算出表!K12</f>
        <v>0</v>
      </c>
      <c r="AC44" s="414"/>
      <c r="AD44" s="414"/>
      <c r="AE44" s="414"/>
      <c r="AF44" s="121" t="s">
        <v>85</v>
      </c>
      <c r="AG44" s="121"/>
      <c r="AH44" s="265"/>
      <c r="AI44" s="157"/>
      <c r="AJ44" s="121"/>
      <c r="AK44" s="121"/>
      <c r="AL44" s="121"/>
      <c r="AM44" s="121"/>
      <c r="AN44" s="121"/>
      <c r="AO44" s="121"/>
      <c r="AP44" s="121"/>
      <c r="AQ44" s="121"/>
      <c r="AR44" s="121"/>
      <c r="AS44" s="121"/>
      <c r="AT44" s="121"/>
      <c r="AU44" s="121"/>
      <c r="AV44" s="121"/>
      <c r="AW44" s="121"/>
      <c r="AX44" s="119"/>
    </row>
    <row r="45" spans="1:50" s="109" customFormat="1" ht="19.149999999999999" customHeight="1">
      <c r="A45" s="299"/>
      <c r="B45" s="300"/>
      <c r="C45" s="300"/>
      <c r="D45" s="301"/>
      <c r="E45" s="313" t="str">
        <f>IF($Y$5="新　規","D　 治験関係システム利用料（令和" &amp; H15+2 &amp; "年度）","D　 治験関係システム利用料（令和" &amp; H15+1 &amp; "年度）")</f>
        <v>D　 治験関係システム利用料（令和10年度）</v>
      </c>
      <c r="F45" s="313"/>
      <c r="G45" s="313"/>
      <c r="H45" s="313"/>
      <c r="I45" s="313"/>
      <c r="J45" s="313"/>
      <c r="K45" s="313"/>
      <c r="L45" s="313"/>
      <c r="M45" s="313"/>
      <c r="N45" s="313"/>
      <c r="O45" s="313"/>
      <c r="P45" s="313"/>
      <c r="Q45" s="313"/>
      <c r="R45" s="313"/>
      <c r="S45" s="313"/>
      <c r="T45" s="313"/>
      <c r="U45" s="313"/>
      <c r="V45" s="313"/>
      <c r="W45" s="387">
        <f>IF(AH45="レ",③継続契約算出表!$K$12,0)</f>
        <v>0</v>
      </c>
      <c r="X45" s="388"/>
      <c r="Y45" s="388"/>
      <c r="Z45" s="388"/>
      <c r="AA45" s="388"/>
      <c r="AB45" s="413">
        <v>120000</v>
      </c>
      <c r="AC45" s="414"/>
      <c r="AD45" s="414"/>
      <c r="AE45" s="414"/>
      <c r="AF45" s="121" t="s">
        <v>85</v>
      </c>
      <c r="AG45" s="121"/>
      <c r="AH45" s="265"/>
      <c r="AI45" s="157"/>
      <c r="AJ45" s="121"/>
      <c r="AK45" s="121"/>
      <c r="AL45" s="121"/>
      <c r="AM45" s="121"/>
      <c r="AN45" s="121"/>
      <c r="AO45" s="121"/>
      <c r="AP45" s="121"/>
      <c r="AQ45" s="121"/>
      <c r="AR45" s="121"/>
      <c r="AS45" s="121"/>
      <c r="AT45" s="121"/>
      <c r="AU45" s="121"/>
      <c r="AV45" s="121"/>
      <c r="AW45" s="121"/>
      <c r="AX45" s="119"/>
    </row>
    <row r="46" spans="1:50" s="109" customFormat="1" ht="19.149999999999999" customHeight="1">
      <c r="A46" s="299"/>
      <c r="B46" s="300"/>
      <c r="C46" s="300"/>
      <c r="D46" s="301"/>
      <c r="E46" s="313" t="str">
        <f>IF($Y$5="新　規","D　 治験関係システム利用料（令和" &amp; H15+3 &amp; "年度）","D　 治験関係システム利用料（令和" &amp; H15+2 &amp; "年度）")</f>
        <v>D　 治験関係システム利用料（令和11年度）</v>
      </c>
      <c r="F46" s="313"/>
      <c r="G46" s="313"/>
      <c r="H46" s="313"/>
      <c r="I46" s="313"/>
      <c r="J46" s="313"/>
      <c r="K46" s="313"/>
      <c r="L46" s="313"/>
      <c r="M46" s="313"/>
      <c r="N46" s="313"/>
      <c r="O46" s="313"/>
      <c r="P46" s="313"/>
      <c r="Q46" s="313"/>
      <c r="R46" s="313"/>
      <c r="S46" s="313"/>
      <c r="T46" s="313"/>
      <c r="U46" s="313"/>
      <c r="V46" s="313"/>
      <c r="W46" s="387">
        <f>IF(AH46="レ",③継続契約算出表!$K$12,0)</f>
        <v>0</v>
      </c>
      <c r="X46" s="388"/>
      <c r="Y46" s="388"/>
      <c r="Z46" s="388"/>
      <c r="AA46" s="388"/>
      <c r="AB46" s="413">
        <v>120000</v>
      </c>
      <c r="AC46" s="414"/>
      <c r="AD46" s="414"/>
      <c r="AE46" s="414"/>
      <c r="AF46" s="121" t="s">
        <v>85</v>
      </c>
      <c r="AG46" s="121"/>
      <c r="AH46" s="265"/>
      <c r="AI46" s="157"/>
      <c r="AJ46" s="121"/>
      <c r="AK46" s="121"/>
      <c r="AL46" s="121"/>
      <c r="AM46" s="121"/>
      <c r="AN46" s="121"/>
      <c r="AO46" s="121"/>
      <c r="AP46" s="121"/>
      <c r="AQ46" s="121"/>
      <c r="AR46" s="121"/>
      <c r="AS46" s="121"/>
      <c r="AT46" s="121"/>
      <c r="AU46" s="121"/>
      <c r="AV46" s="121"/>
      <c r="AW46" s="121"/>
      <c r="AX46" s="119"/>
    </row>
    <row r="47" spans="1:50" s="109" customFormat="1" ht="19.149999999999999" customHeight="1">
      <c r="A47" s="299"/>
      <c r="B47" s="300"/>
      <c r="C47" s="300"/>
      <c r="D47" s="301"/>
      <c r="E47" s="313" t="str">
        <f>IF($Y$5="新　規","D　 治験関係システム利用料（令和" &amp; H15+4 &amp; "年度）","D　 治験関係システム利用料（令和" &amp; H15+3 &amp; "年度）")</f>
        <v>D　 治験関係システム利用料（令和12年度）</v>
      </c>
      <c r="F47" s="313"/>
      <c r="G47" s="313"/>
      <c r="H47" s="313"/>
      <c r="I47" s="313"/>
      <c r="J47" s="313"/>
      <c r="K47" s="313"/>
      <c r="L47" s="313"/>
      <c r="M47" s="313"/>
      <c r="N47" s="313"/>
      <c r="O47" s="313"/>
      <c r="P47" s="313"/>
      <c r="Q47" s="313"/>
      <c r="R47" s="313"/>
      <c r="S47" s="313"/>
      <c r="T47" s="313"/>
      <c r="U47" s="313"/>
      <c r="V47" s="313"/>
      <c r="W47" s="387">
        <f>IF(AH47="レ",③継続契約算出表!$K$12,0)</f>
        <v>0</v>
      </c>
      <c r="X47" s="388"/>
      <c r="Y47" s="388"/>
      <c r="Z47" s="388"/>
      <c r="AA47" s="388"/>
      <c r="AB47" s="413">
        <v>120000</v>
      </c>
      <c r="AC47" s="414"/>
      <c r="AD47" s="414"/>
      <c r="AE47" s="414"/>
      <c r="AF47" s="121" t="s">
        <v>85</v>
      </c>
      <c r="AG47" s="121"/>
      <c r="AH47" s="265"/>
      <c r="AI47" s="157"/>
      <c r="AJ47" s="121"/>
      <c r="AK47" s="121"/>
      <c r="AL47" s="121"/>
      <c r="AM47" s="121"/>
      <c r="AN47" s="121"/>
      <c r="AO47" s="121"/>
      <c r="AP47" s="121"/>
      <c r="AQ47" s="121"/>
      <c r="AR47" s="121"/>
      <c r="AS47" s="121"/>
      <c r="AT47" s="121"/>
      <c r="AU47" s="121"/>
      <c r="AV47" s="121"/>
      <c r="AW47" s="121"/>
      <c r="AX47" s="119"/>
    </row>
    <row r="48" spans="1:50" s="109" customFormat="1" ht="19.149999999999999" customHeight="1">
      <c r="A48" s="299"/>
      <c r="B48" s="300"/>
      <c r="C48" s="300"/>
      <c r="D48" s="301"/>
      <c r="E48" s="313" t="str">
        <f>IF($Y$5="新　規","D　 治験関係システム利用料（令和" &amp; H15+5 &amp; "年度）","D　 治験関係システム利用料（令和" &amp; H15+4 &amp; "年度）")</f>
        <v>D　 治験関係システム利用料（令和13年度）</v>
      </c>
      <c r="F48" s="313"/>
      <c r="G48" s="313"/>
      <c r="H48" s="313"/>
      <c r="I48" s="313"/>
      <c r="J48" s="313"/>
      <c r="K48" s="313"/>
      <c r="L48" s="313"/>
      <c r="M48" s="313"/>
      <c r="N48" s="313"/>
      <c r="O48" s="313"/>
      <c r="P48" s="313"/>
      <c r="Q48" s="313"/>
      <c r="R48" s="313"/>
      <c r="S48" s="313"/>
      <c r="T48" s="313"/>
      <c r="U48" s="313"/>
      <c r="V48" s="313"/>
      <c r="W48" s="387">
        <f>IF(AH48="レ",③継続契約算出表!$K$12,0)</f>
        <v>0</v>
      </c>
      <c r="X48" s="388"/>
      <c r="Y48" s="388"/>
      <c r="Z48" s="388"/>
      <c r="AA48" s="388"/>
      <c r="AB48" s="413">
        <v>120000</v>
      </c>
      <c r="AC48" s="414"/>
      <c r="AD48" s="414"/>
      <c r="AE48" s="414"/>
      <c r="AF48" s="121" t="s">
        <v>85</v>
      </c>
      <c r="AG48" s="121"/>
      <c r="AH48" s="265"/>
      <c r="AI48" s="157"/>
      <c r="AJ48" s="121"/>
      <c r="AK48" s="121"/>
      <c r="AL48" s="121"/>
      <c r="AM48" s="121"/>
      <c r="AN48" s="121"/>
      <c r="AO48" s="121"/>
      <c r="AP48" s="121"/>
      <c r="AQ48" s="121"/>
      <c r="AR48" s="121"/>
      <c r="AS48" s="121"/>
      <c r="AT48" s="121"/>
      <c r="AU48" s="121"/>
      <c r="AV48" s="121"/>
      <c r="AW48" s="121"/>
      <c r="AX48" s="119"/>
    </row>
    <row r="49" spans="1:50" s="109" customFormat="1" ht="19.149999999999999" customHeight="1">
      <c r="A49" s="299"/>
      <c r="B49" s="300"/>
      <c r="C49" s="300"/>
      <c r="D49" s="301"/>
      <c r="E49" s="417" t="s">
        <v>76</v>
      </c>
      <c r="F49" s="418"/>
      <c r="G49" s="418"/>
      <c r="H49" s="418"/>
      <c r="I49" s="418"/>
      <c r="J49" s="418"/>
      <c r="K49" s="418"/>
      <c r="L49" s="418"/>
      <c r="M49" s="418"/>
      <c r="N49" s="418"/>
      <c r="O49" s="418"/>
      <c r="P49" s="418"/>
      <c r="Q49" s="418"/>
      <c r="R49" s="418"/>
      <c r="S49" s="418"/>
      <c r="T49" s="418"/>
      <c r="U49" s="418"/>
      <c r="V49" s="419"/>
      <c r="W49" s="371">
        <f>SUM(W39:AA48)</f>
        <v>0</v>
      </c>
      <c r="X49" s="356"/>
      <c r="Y49" s="356"/>
      <c r="Z49" s="356"/>
      <c r="AA49" s="356"/>
      <c r="AB49" s="357" t="s">
        <v>189</v>
      </c>
      <c r="AC49" s="358"/>
      <c r="AD49" s="358"/>
      <c r="AE49" s="358"/>
      <c r="AF49" s="358"/>
      <c r="AG49" s="358"/>
      <c r="AH49" s="358"/>
      <c r="AI49" s="358"/>
      <c r="AJ49" s="358"/>
      <c r="AK49" s="358"/>
      <c r="AL49" s="358"/>
      <c r="AM49" s="358"/>
      <c r="AN49" s="358"/>
      <c r="AO49" s="358"/>
      <c r="AP49" s="358"/>
      <c r="AQ49" s="358"/>
      <c r="AR49" s="358"/>
      <c r="AS49" s="358"/>
      <c r="AT49" s="358"/>
      <c r="AU49" s="358"/>
      <c r="AV49" s="358"/>
      <c r="AW49" s="358"/>
      <c r="AX49" s="359"/>
    </row>
    <row r="50" spans="1:50" s="109" customFormat="1" ht="19.149999999999999" customHeight="1">
      <c r="A50" s="299"/>
      <c r="B50" s="300"/>
      <c r="C50" s="300"/>
      <c r="D50" s="301"/>
      <c r="E50" s="370" t="s">
        <v>188</v>
      </c>
      <c r="F50" s="370"/>
      <c r="G50" s="370"/>
      <c r="H50" s="370"/>
      <c r="I50" s="370"/>
      <c r="J50" s="370"/>
      <c r="K50" s="370"/>
      <c r="L50" s="370"/>
      <c r="M50" s="370"/>
      <c r="N50" s="370"/>
      <c r="O50" s="370"/>
      <c r="P50" s="370"/>
      <c r="Q50" s="370"/>
      <c r="R50" s="370"/>
      <c r="S50" s="370"/>
      <c r="T50" s="370"/>
      <c r="U50" s="370"/>
      <c r="V50" s="370"/>
      <c r="W50" s="371">
        <f>ROUND(W49*0.2,-1)</f>
        <v>0</v>
      </c>
      <c r="X50" s="356"/>
      <c r="Y50" s="356"/>
      <c r="Z50" s="356"/>
      <c r="AA50" s="356"/>
      <c r="AB50" s="357" t="s">
        <v>190</v>
      </c>
      <c r="AC50" s="358"/>
      <c r="AD50" s="358"/>
      <c r="AE50" s="358"/>
      <c r="AF50" s="358"/>
      <c r="AG50" s="358"/>
      <c r="AH50" s="358"/>
      <c r="AI50" s="358"/>
      <c r="AJ50" s="358"/>
      <c r="AK50" s="358"/>
      <c r="AL50" s="358"/>
      <c r="AM50" s="358"/>
      <c r="AN50" s="358"/>
      <c r="AO50" s="358"/>
      <c r="AP50" s="358"/>
      <c r="AQ50" s="358"/>
      <c r="AR50" s="358"/>
      <c r="AS50" s="358"/>
      <c r="AT50" s="358"/>
      <c r="AU50" s="358"/>
      <c r="AV50" s="358"/>
      <c r="AW50" s="358"/>
      <c r="AX50" s="359"/>
    </row>
    <row r="51" spans="1:50" s="109" customFormat="1" ht="19.149999999999999" customHeight="1">
      <c r="A51" s="302"/>
      <c r="B51" s="303"/>
      <c r="C51" s="303"/>
      <c r="D51" s="304"/>
      <c r="E51" s="354" t="s">
        <v>77</v>
      </c>
      <c r="F51" s="354"/>
      <c r="G51" s="354"/>
      <c r="H51" s="354"/>
      <c r="I51" s="354"/>
      <c r="J51" s="354"/>
      <c r="K51" s="354"/>
      <c r="L51" s="354"/>
      <c r="M51" s="354"/>
      <c r="N51" s="354"/>
      <c r="O51" s="354"/>
      <c r="P51" s="354"/>
      <c r="Q51" s="354"/>
      <c r="R51" s="354"/>
      <c r="S51" s="354"/>
      <c r="T51" s="354"/>
      <c r="U51" s="354"/>
      <c r="V51" s="354"/>
      <c r="W51" s="355">
        <f>SUM(W49:AA50)</f>
        <v>0</v>
      </c>
      <c r="X51" s="356"/>
      <c r="Y51" s="356"/>
      <c r="Z51" s="356"/>
      <c r="AA51" s="356"/>
      <c r="AB51" s="357" t="s">
        <v>191</v>
      </c>
      <c r="AC51" s="358"/>
      <c r="AD51" s="358"/>
      <c r="AE51" s="358"/>
      <c r="AF51" s="358"/>
      <c r="AG51" s="358"/>
      <c r="AH51" s="358"/>
      <c r="AI51" s="358"/>
      <c r="AJ51" s="358"/>
      <c r="AK51" s="358"/>
      <c r="AL51" s="358"/>
      <c r="AM51" s="358"/>
      <c r="AN51" s="358"/>
      <c r="AO51" s="358"/>
      <c r="AP51" s="358"/>
      <c r="AQ51" s="358"/>
      <c r="AR51" s="358"/>
      <c r="AS51" s="358"/>
      <c r="AT51" s="358"/>
      <c r="AU51" s="358"/>
      <c r="AV51" s="358"/>
      <c r="AW51" s="358"/>
      <c r="AX51" s="359"/>
    </row>
    <row r="52" spans="1:50" s="109" customFormat="1" ht="19.149999999999999" customHeight="1" thickBot="1">
      <c r="A52" s="273" t="s">
        <v>78</v>
      </c>
      <c r="B52" s="274"/>
      <c r="C52" s="274"/>
      <c r="D52" s="274"/>
      <c r="E52" s="274"/>
      <c r="F52" s="274"/>
      <c r="G52" s="274"/>
      <c r="H52" s="274"/>
      <c r="I52" s="274"/>
      <c r="J52" s="274"/>
      <c r="K52" s="274"/>
      <c r="L52" s="274"/>
      <c r="M52" s="274"/>
      <c r="N52" s="274"/>
      <c r="O52" s="274"/>
      <c r="P52" s="274"/>
      <c r="Q52" s="274"/>
      <c r="R52" s="274"/>
      <c r="S52" s="274"/>
      <c r="T52" s="274"/>
      <c r="U52" s="274"/>
      <c r="V52" s="275"/>
      <c r="W52" s="340">
        <f>ROUND(W51*0.3,-1)</f>
        <v>0</v>
      </c>
      <c r="X52" s="341"/>
      <c r="Y52" s="341"/>
      <c r="Z52" s="341"/>
      <c r="AA52" s="341"/>
      <c r="AB52" s="273" t="s">
        <v>79</v>
      </c>
      <c r="AC52" s="274"/>
      <c r="AD52" s="274"/>
      <c r="AE52" s="274"/>
      <c r="AF52" s="274"/>
      <c r="AG52" s="274"/>
      <c r="AH52" s="274"/>
      <c r="AI52" s="274"/>
      <c r="AJ52" s="274"/>
      <c r="AK52" s="274"/>
      <c r="AL52" s="274"/>
      <c r="AM52" s="274"/>
      <c r="AN52" s="274"/>
      <c r="AO52" s="274"/>
      <c r="AP52" s="274"/>
      <c r="AQ52" s="274"/>
      <c r="AR52" s="274"/>
      <c r="AS52" s="274"/>
      <c r="AT52" s="274"/>
      <c r="AU52" s="274"/>
      <c r="AV52" s="274"/>
      <c r="AW52" s="274"/>
      <c r="AX52" s="275"/>
    </row>
    <row r="53" spans="1:50" s="109" customFormat="1" ht="19.149999999999999" customHeight="1" thickTop="1" thickBot="1">
      <c r="A53" s="342" t="s">
        <v>80</v>
      </c>
      <c r="B53" s="343"/>
      <c r="C53" s="343"/>
      <c r="D53" s="343"/>
      <c r="E53" s="343"/>
      <c r="F53" s="343"/>
      <c r="G53" s="343"/>
      <c r="H53" s="343"/>
      <c r="I53" s="343"/>
      <c r="J53" s="343"/>
      <c r="K53" s="343"/>
      <c r="L53" s="343"/>
      <c r="M53" s="343"/>
      <c r="N53" s="343"/>
      <c r="O53" s="343"/>
      <c r="P53" s="343"/>
      <c r="Q53" s="343"/>
      <c r="R53" s="343"/>
      <c r="S53" s="343"/>
      <c r="T53" s="343"/>
      <c r="U53" s="343"/>
      <c r="V53" s="343"/>
      <c r="W53" s="344">
        <f>SUM(W51:AA52)</f>
        <v>0</v>
      </c>
      <c r="X53" s="345"/>
      <c r="Y53" s="345"/>
      <c r="Z53" s="345"/>
      <c r="AA53" s="346"/>
      <c r="AB53" s="347"/>
      <c r="AC53" s="348"/>
      <c r="AD53" s="348"/>
      <c r="AE53" s="348"/>
      <c r="AF53" s="348"/>
      <c r="AG53" s="348"/>
      <c r="AH53" s="348"/>
      <c r="AI53" s="348"/>
      <c r="AJ53" s="348"/>
      <c r="AK53" s="348"/>
      <c r="AL53" s="348"/>
      <c r="AM53" s="348"/>
      <c r="AN53" s="348"/>
      <c r="AO53" s="348"/>
      <c r="AP53" s="348"/>
      <c r="AQ53" s="348"/>
      <c r="AR53" s="348"/>
      <c r="AS53" s="348"/>
      <c r="AT53" s="348"/>
      <c r="AU53" s="348"/>
      <c r="AV53" s="348"/>
      <c r="AW53" s="348"/>
      <c r="AX53" s="349"/>
    </row>
    <row r="54" spans="1:50" s="109" customFormat="1" ht="19.149999999999999" customHeight="1" thickBot="1">
      <c r="A54" s="352" t="s">
        <v>84</v>
      </c>
      <c r="B54" s="353"/>
      <c r="C54" s="353"/>
      <c r="D54" s="353"/>
      <c r="E54" s="353"/>
      <c r="F54" s="353"/>
      <c r="G54" s="353"/>
      <c r="H54" s="353"/>
      <c r="I54" s="353"/>
      <c r="J54" s="353"/>
      <c r="K54" s="353"/>
      <c r="L54" s="353"/>
      <c r="M54" s="353"/>
      <c r="N54" s="353"/>
      <c r="O54" s="353"/>
      <c r="P54" s="353"/>
      <c r="Q54" s="353"/>
      <c r="R54" s="353"/>
      <c r="S54" s="353"/>
      <c r="T54" s="353"/>
      <c r="U54" s="353"/>
      <c r="V54" s="353"/>
      <c r="W54" s="286">
        <f>ROUND((AB54+1)*W53,0)</f>
        <v>0</v>
      </c>
      <c r="X54" s="287"/>
      <c r="Y54" s="287"/>
      <c r="Z54" s="287"/>
      <c r="AA54" s="288"/>
      <c r="AB54" s="289">
        <v>0.1</v>
      </c>
      <c r="AC54" s="290"/>
      <c r="AD54" s="290"/>
      <c r="AE54" s="290"/>
      <c r="AF54" s="360"/>
      <c r="AG54" s="360"/>
      <c r="AH54" s="360"/>
      <c r="AI54" s="360"/>
      <c r="AJ54" s="360"/>
      <c r="AK54" s="360"/>
      <c r="AL54" s="360"/>
      <c r="AM54" s="360"/>
      <c r="AN54" s="360"/>
      <c r="AO54" s="360"/>
      <c r="AP54" s="360"/>
      <c r="AQ54" s="360"/>
      <c r="AR54" s="360"/>
      <c r="AS54" s="360"/>
      <c r="AT54" s="360"/>
      <c r="AU54" s="360"/>
      <c r="AV54" s="360"/>
      <c r="AW54" s="360"/>
      <c r="AX54" s="361"/>
    </row>
    <row r="55" spans="1:50" s="109" customFormat="1" ht="19.149999999999999" customHeight="1"/>
    <row r="56" spans="1:50" s="109" customFormat="1" ht="19.149999999999999" customHeight="1">
      <c r="A56" s="126"/>
      <c r="B56" s="126"/>
      <c r="C56" s="126"/>
      <c r="D56" s="126"/>
      <c r="E56" s="126"/>
      <c r="F56" s="126"/>
      <c r="G56" s="126"/>
      <c r="H56" s="126"/>
      <c r="I56" s="126"/>
      <c r="J56" s="126"/>
      <c r="K56" s="126"/>
      <c r="L56" s="126"/>
      <c r="M56" s="126"/>
      <c r="N56" s="126"/>
      <c r="O56" s="126"/>
      <c r="P56" s="171"/>
      <c r="Q56" s="171"/>
      <c r="R56" s="171"/>
      <c r="S56" s="171"/>
      <c r="T56" s="171"/>
      <c r="U56" s="172"/>
      <c r="V56" s="172"/>
      <c r="W56" s="172"/>
      <c r="X56" s="172"/>
      <c r="Y56" s="173"/>
      <c r="Z56" s="173"/>
      <c r="AA56" s="173"/>
      <c r="AB56" s="173"/>
      <c r="AC56" s="173"/>
      <c r="AD56" s="173"/>
      <c r="AE56" s="173"/>
      <c r="AF56" s="173"/>
      <c r="AG56" s="173"/>
      <c r="AH56" s="173"/>
      <c r="AI56" s="173"/>
      <c r="AJ56" s="173"/>
      <c r="AK56" s="173"/>
      <c r="AL56" s="173"/>
      <c r="AM56" s="173"/>
      <c r="AN56" s="173"/>
      <c r="AO56" s="173"/>
      <c r="AP56" s="173"/>
      <c r="AQ56" s="173"/>
      <c r="AR56" s="173"/>
      <c r="AS56" s="173"/>
      <c r="AT56" s="173"/>
      <c r="AU56" s="173"/>
      <c r="AV56" s="173"/>
      <c r="AW56" s="173"/>
      <c r="AX56" s="173"/>
    </row>
    <row r="57" spans="1:50" s="109" customFormat="1" ht="19.149999999999999" customHeight="1">
      <c r="A57" s="134" t="s">
        <v>251</v>
      </c>
    </row>
    <row r="58" spans="1:50" s="109" customFormat="1" ht="19.149999999999999" customHeight="1">
      <c r="A58" s="292" t="s">
        <v>71</v>
      </c>
      <c r="B58" s="292"/>
      <c r="C58" s="292"/>
      <c r="D58" s="292"/>
      <c r="E58" s="292" t="s">
        <v>72</v>
      </c>
      <c r="F58" s="292"/>
      <c r="G58" s="292"/>
      <c r="H58" s="292"/>
      <c r="I58" s="292"/>
      <c r="J58" s="292"/>
      <c r="K58" s="292"/>
      <c r="L58" s="292"/>
      <c r="M58" s="292"/>
      <c r="N58" s="292"/>
      <c r="O58" s="292"/>
      <c r="P58" s="292"/>
      <c r="Q58" s="292"/>
      <c r="R58" s="292"/>
      <c r="S58" s="292"/>
      <c r="T58" s="292"/>
      <c r="U58" s="292"/>
      <c r="V58" s="292"/>
      <c r="W58" s="294" t="s">
        <v>73</v>
      </c>
      <c r="X58" s="295"/>
      <c r="Y58" s="295"/>
      <c r="Z58" s="295"/>
      <c r="AA58" s="295"/>
      <c r="AB58" s="294" t="s">
        <v>74</v>
      </c>
      <c r="AC58" s="295"/>
      <c r="AD58" s="295"/>
      <c r="AE58" s="295"/>
      <c r="AF58" s="295"/>
      <c r="AG58" s="295"/>
      <c r="AH58" s="295"/>
      <c r="AI58" s="295"/>
      <c r="AJ58" s="295"/>
      <c r="AK58" s="295"/>
      <c r="AL58" s="295"/>
      <c r="AM58" s="295"/>
      <c r="AN58" s="295"/>
      <c r="AO58" s="295"/>
      <c r="AP58" s="295"/>
      <c r="AQ58" s="295"/>
      <c r="AR58" s="295"/>
      <c r="AS58" s="295"/>
      <c r="AT58" s="295"/>
      <c r="AU58" s="295"/>
      <c r="AV58" s="295"/>
      <c r="AW58" s="295"/>
      <c r="AX58" s="362"/>
    </row>
    <row r="59" spans="1:50" s="109" customFormat="1" ht="19.149999999999999" customHeight="1">
      <c r="A59" s="296" t="s">
        <v>75</v>
      </c>
      <c r="B59" s="297"/>
      <c r="C59" s="297"/>
      <c r="D59" s="298"/>
      <c r="E59" s="317" t="str">
        <f>IF($Y$5="新　規","A　 審査費（令和" &amp; H15+1 &amp; "年度）","A　 審査費（令和" &amp; H15 &amp; "年度）")</f>
        <v>A　 審査費（令和9年度）</v>
      </c>
      <c r="F59" s="318"/>
      <c r="G59" s="318"/>
      <c r="H59" s="318"/>
      <c r="I59" s="318"/>
      <c r="J59" s="318"/>
      <c r="K59" s="318"/>
      <c r="L59" s="318"/>
      <c r="M59" s="318"/>
      <c r="N59" s="318"/>
      <c r="O59" s="318"/>
      <c r="P59" s="318"/>
      <c r="Q59" s="318"/>
      <c r="R59" s="318"/>
      <c r="S59" s="318"/>
      <c r="T59" s="318"/>
      <c r="U59" s="318"/>
      <c r="V59" s="319"/>
      <c r="W59" s="363">
        <f>AB59</f>
        <v>0</v>
      </c>
      <c r="X59" s="364"/>
      <c r="Y59" s="364"/>
      <c r="Z59" s="364"/>
      <c r="AA59" s="364"/>
      <c r="AB59" s="365"/>
      <c r="AC59" s="366"/>
      <c r="AD59" s="366"/>
      <c r="AE59" s="366"/>
      <c r="AF59" s="113" t="s">
        <v>85</v>
      </c>
      <c r="AG59" s="113"/>
      <c r="AH59" s="367"/>
      <c r="AI59" s="367"/>
      <c r="AJ59" s="368"/>
      <c r="AK59" s="368"/>
      <c r="AL59" s="368"/>
      <c r="AM59" s="368"/>
      <c r="AN59" s="368"/>
      <c r="AO59" s="368"/>
      <c r="AP59" s="368"/>
      <c r="AQ59" s="368"/>
      <c r="AR59" s="368"/>
      <c r="AS59" s="368"/>
      <c r="AT59" s="368"/>
      <c r="AU59" s="368"/>
      <c r="AV59" s="368"/>
      <c r="AW59" s="368"/>
      <c r="AX59" s="369"/>
    </row>
    <row r="60" spans="1:50" s="109" customFormat="1" ht="19.149999999999999" customHeight="1">
      <c r="A60" s="299"/>
      <c r="B60" s="300"/>
      <c r="C60" s="300"/>
      <c r="D60" s="301"/>
      <c r="E60" s="317" t="str">
        <f>IF($Y$5="新　規","A　 審査費（令和" &amp; H15+2 &amp; "年度）","A　 審査費（令和" &amp; H15+1 &amp; "年度）")</f>
        <v>A　 審査費（令和10年度）</v>
      </c>
      <c r="F60" s="318"/>
      <c r="G60" s="318"/>
      <c r="H60" s="318"/>
      <c r="I60" s="318"/>
      <c r="J60" s="318"/>
      <c r="K60" s="318"/>
      <c r="L60" s="318"/>
      <c r="M60" s="318"/>
      <c r="N60" s="318"/>
      <c r="O60" s="318"/>
      <c r="P60" s="318"/>
      <c r="Q60" s="318"/>
      <c r="R60" s="318"/>
      <c r="S60" s="318"/>
      <c r="T60" s="318"/>
      <c r="U60" s="318"/>
      <c r="V60" s="319"/>
      <c r="W60" s="363">
        <f t="shared" ref="W60:W63" si="1">AB60</f>
        <v>0</v>
      </c>
      <c r="X60" s="364"/>
      <c r="Y60" s="364"/>
      <c r="Z60" s="364"/>
      <c r="AA60" s="364"/>
      <c r="AB60" s="365"/>
      <c r="AC60" s="366"/>
      <c r="AD60" s="366"/>
      <c r="AE60" s="366"/>
      <c r="AF60" s="113" t="s">
        <v>85</v>
      </c>
      <c r="AG60" s="113"/>
      <c r="AH60" s="190"/>
      <c r="AI60" s="190"/>
      <c r="AJ60" s="257"/>
      <c r="AK60" s="257"/>
      <c r="AL60" s="257"/>
      <c r="AM60" s="257"/>
      <c r="AN60" s="257"/>
      <c r="AO60" s="257"/>
      <c r="AP60" s="257"/>
      <c r="AQ60" s="257"/>
      <c r="AR60" s="257"/>
      <c r="AS60" s="257"/>
      <c r="AT60" s="257"/>
      <c r="AU60" s="257"/>
      <c r="AV60" s="257"/>
      <c r="AW60" s="257"/>
      <c r="AX60" s="258"/>
    </row>
    <row r="61" spans="1:50" s="109" customFormat="1" ht="19.149999999999999" customHeight="1">
      <c r="A61" s="299"/>
      <c r="B61" s="300"/>
      <c r="C61" s="300"/>
      <c r="D61" s="301"/>
      <c r="E61" s="317" t="str">
        <f>IF($Y$5="新　規","A　 審査費（令和" &amp; H15+3 &amp; "年度）","A　 審査費（令和" &amp; H15+2 &amp; "年度）")</f>
        <v>A　 審査費（令和11年度）</v>
      </c>
      <c r="F61" s="318"/>
      <c r="G61" s="318"/>
      <c r="H61" s="318"/>
      <c r="I61" s="318"/>
      <c r="J61" s="318"/>
      <c r="K61" s="318"/>
      <c r="L61" s="318"/>
      <c r="M61" s="318"/>
      <c r="N61" s="318"/>
      <c r="O61" s="318"/>
      <c r="P61" s="318"/>
      <c r="Q61" s="318"/>
      <c r="R61" s="318"/>
      <c r="S61" s="318"/>
      <c r="T61" s="318"/>
      <c r="U61" s="318"/>
      <c r="V61" s="319"/>
      <c r="W61" s="363">
        <f t="shared" si="1"/>
        <v>0</v>
      </c>
      <c r="X61" s="364"/>
      <c r="Y61" s="364"/>
      <c r="Z61" s="364"/>
      <c r="AA61" s="364"/>
      <c r="AB61" s="365"/>
      <c r="AC61" s="366"/>
      <c r="AD61" s="366"/>
      <c r="AE61" s="366"/>
      <c r="AF61" s="113" t="s">
        <v>85</v>
      </c>
      <c r="AG61" s="113"/>
      <c r="AH61" s="190"/>
      <c r="AI61" s="190"/>
      <c r="AJ61" s="257"/>
      <c r="AK61" s="257"/>
      <c r="AL61" s="257"/>
      <c r="AM61" s="257"/>
      <c r="AN61" s="257"/>
      <c r="AO61" s="257"/>
      <c r="AP61" s="257"/>
      <c r="AQ61" s="257"/>
      <c r="AR61" s="257"/>
      <c r="AS61" s="257"/>
      <c r="AT61" s="257"/>
      <c r="AU61" s="257"/>
      <c r="AV61" s="257"/>
      <c r="AW61" s="257"/>
      <c r="AX61" s="258"/>
    </row>
    <row r="62" spans="1:50" s="109" customFormat="1" ht="19.149999999999999" customHeight="1">
      <c r="A62" s="299"/>
      <c r="B62" s="300"/>
      <c r="C62" s="300"/>
      <c r="D62" s="301"/>
      <c r="E62" s="317" t="str">
        <f>IF($Y$5="新　規","A　 審査費（令和" &amp; H15+4 &amp; "年度）","A　 審査費（令和" &amp; H15+3 &amp; "年度）")</f>
        <v>A　 審査費（令和12年度）</v>
      </c>
      <c r="F62" s="318"/>
      <c r="G62" s="318"/>
      <c r="H62" s="318"/>
      <c r="I62" s="318"/>
      <c r="J62" s="318"/>
      <c r="K62" s="318"/>
      <c r="L62" s="318"/>
      <c r="M62" s="318"/>
      <c r="N62" s="318"/>
      <c r="O62" s="318"/>
      <c r="P62" s="318"/>
      <c r="Q62" s="318"/>
      <c r="R62" s="318"/>
      <c r="S62" s="318"/>
      <c r="T62" s="318"/>
      <c r="U62" s="318"/>
      <c r="V62" s="319"/>
      <c r="W62" s="363">
        <f t="shared" si="1"/>
        <v>0</v>
      </c>
      <c r="X62" s="364"/>
      <c r="Y62" s="364"/>
      <c r="Z62" s="364"/>
      <c r="AA62" s="364"/>
      <c r="AB62" s="365"/>
      <c r="AC62" s="366"/>
      <c r="AD62" s="366"/>
      <c r="AE62" s="366"/>
      <c r="AF62" s="113" t="s">
        <v>85</v>
      </c>
      <c r="AG62" s="113"/>
      <c r="AH62" s="190"/>
      <c r="AI62" s="190"/>
      <c r="AJ62" s="257"/>
      <c r="AK62" s="257"/>
      <c r="AL62" s="257"/>
      <c r="AM62" s="257"/>
      <c r="AN62" s="257"/>
      <c r="AO62" s="257"/>
      <c r="AP62" s="257"/>
      <c r="AQ62" s="257"/>
      <c r="AR62" s="257"/>
      <c r="AS62" s="257"/>
      <c r="AT62" s="257"/>
      <c r="AU62" s="257"/>
      <c r="AV62" s="257"/>
      <c r="AW62" s="257"/>
      <c r="AX62" s="258"/>
    </row>
    <row r="63" spans="1:50" s="109" customFormat="1" ht="19.149999999999999" customHeight="1">
      <c r="A63" s="299"/>
      <c r="B63" s="300"/>
      <c r="C63" s="300"/>
      <c r="D63" s="301"/>
      <c r="E63" s="317" t="str">
        <f>IF($Y$5="新　規","A　 審査費（令和" &amp; H15+5 &amp; "年度）","A　 審査費（令和" &amp; H15+4 &amp; "年度）")</f>
        <v>A　 審査費（令和13年度）</v>
      </c>
      <c r="F63" s="318"/>
      <c r="G63" s="318"/>
      <c r="H63" s="318"/>
      <c r="I63" s="318"/>
      <c r="J63" s="318"/>
      <c r="K63" s="318"/>
      <c r="L63" s="318"/>
      <c r="M63" s="318"/>
      <c r="N63" s="318"/>
      <c r="O63" s="318"/>
      <c r="P63" s="318"/>
      <c r="Q63" s="318"/>
      <c r="R63" s="318"/>
      <c r="S63" s="318"/>
      <c r="T63" s="318"/>
      <c r="U63" s="318"/>
      <c r="V63" s="319"/>
      <c r="W63" s="363">
        <f t="shared" si="1"/>
        <v>0</v>
      </c>
      <c r="X63" s="364"/>
      <c r="Y63" s="364"/>
      <c r="Z63" s="364"/>
      <c r="AA63" s="364"/>
      <c r="AB63" s="365"/>
      <c r="AC63" s="366"/>
      <c r="AD63" s="366"/>
      <c r="AE63" s="366"/>
      <c r="AF63" s="113" t="s">
        <v>85</v>
      </c>
      <c r="AG63" s="113"/>
      <c r="AH63" s="190"/>
      <c r="AI63" s="190"/>
      <c r="AJ63" s="257"/>
      <c r="AK63" s="257"/>
      <c r="AL63" s="257"/>
      <c r="AM63" s="257"/>
      <c r="AN63" s="257"/>
      <c r="AO63" s="257"/>
      <c r="AP63" s="257"/>
      <c r="AQ63" s="257"/>
      <c r="AR63" s="257"/>
      <c r="AS63" s="257"/>
      <c r="AT63" s="257"/>
      <c r="AU63" s="257"/>
      <c r="AV63" s="257"/>
      <c r="AW63" s="257"/>
      <c r="AX63" s="258"/>
    </row>
    <row r="64" spans="1:50" s="109" customFormat="1" ht="19.149999999999999" customHeight="1">
      <c r="A64" s="299"/>
      <c r="B64" s="300"/>
      <c r="C64" s="300"/>
      <c r="D64" s="301"/>
      <c r="E64" s="370" t="s">
        <v>192</v>
      </c>
      <c r="F64" s="370"/>
      <c r="G64" s="370"/>
      <c r="H64" s="370"/>
      <c r="I64" s="370"/>
      <c r="J64" s="370"/>
      <c r="K64" s="370"/>
      <c r="L64" s="370"/>
      <c r="M64" s="370"/>
      <c r="N64" s="370"/>
      <c r="O64" s="370"/>
      <c r="P64" s="370"/>
      <c r="Q64" s="370"/>
      <c r="R64" s="370"/>
      <c r="S64" s="370"/>
      <c r="T64" s="370"/>
      <c r="U64" s="370"/>
      <c r="V64" s="370"/>
      <c r="W64" s="371">
        <f>ROUND(W59*0.2,-1)</f>
        <v>0</v>
      </c>
      <c r="X64" s="356"/>
      <c r="Y64" s="356"/>
      <c r="Z64" s="356"/>
      <c r="AA64" s="356"/>
      <c r="AB64" s="357" t="s">
        <v>126</v>
      </c>
      <c r="AC64" s="358"/>
      <c r="AD64" s="358"/>
      <c r="AE64" s="358"/>
      <c r="AF64" s="358"/>
      <c r="AG64" s="358"/>
      <c r="AH64" s="358"/>
      <c r="AI64" s="358"/>
      <c r="AJ64" s="358"/>
      <c r="AK64" s="358"/>
      <c r="AL64" s="358"/>
      <c r="AM64" s="358"/>
      <c r="AN64" s="358"/>
      <c r="AO64" s="358"/>
      <c r="AP64" s="358"/>
      <c r="AQ64" s="358"/>
      <c r="AR64" s="358"/>
      <c r="AS64" s="358"/>
      <c r="AT64" s="358"/>
      <c r="AU64" s="358"/>
      <c r="AV64" s="358"/>
      <c r="AW64" s="358"/>
      <c r="AX64" s="359"/>
    </row>
    <row r="65" spans="1:50" s="109" customFormat="1" ht="19.149999999999999" customHeight="1">
      <c r="A65" s="302"/>
      <c r="B65" s="303"/>
      <c r="C65" s="303"/>
      <c r="D65" s="304"/>
      <c r="E65" s="354" t="s">
        <v>77</v>
      </c>
      <c r="F65" s="354"/>
      <c r="G65" s="354"/>
      <c r="H65" s="354"/>
      <c r="I65" s="354"/>
      <c r="J65" s="354"/>
      <c r="K65" s="354"/>
      <c r="L65" s="354"/>
      <c r="M65" s="354"/>
      <c r="N65" s="354"/>
      <c r="O65" s="354"/>
      <c r="P65" s="354"/>
      <c r="Q65" s="354"/>
      <c r="R65" s="354"/>
      <c r="S65" s="354"/>
      <c r="T65" s="354"/>
      <c r="U65" s="354"/>
      <c r="V65" s="354"/>
      <c r="W65" s="355">
        <f>SUM(W59:W64)</f>
        <v>0</v>
      </c>
      <c r="X65" s="356"/>
      <c r="Y65" s="356"/>
      <c r="Z65" s="356"/>
      <c r="AA65" s="356"/>
      <c r="AB65" s="357" t="s">
        <v>193</v>
      </c>
      <c r="AC65" s="358"/>
      <c r="AD65" s="358"/>
      <c r="AE65" s="358"/>
      <c r="AF65" s="358"/>
      <c r="AG65" s="358"/>
      <c r="AH65" s="358"/>
      <c r="AI65" s="358"/>
      <c r="AJ65" s="358"/>
      <c r="AK65" s="358"/>
      <c r="AL65" s="358"/>
      <c r="AM65" s="358"/>
      <c r="AN65" s="358"/>
      <c r="AO65" s="358"/>
      <c r="AP65" s="358"/>
      <c r="AQ65" s="358"/>
      <c r="AR65" s="358"/>
      <c r="AS65" s="358"/>
      <c r="AT65" s="358"/>
      <c r="AU65" s="358"/>
      <c r="AV65" s="358"/>
      <c r="AW65" s="358"/>
      <c r="AX65" s="359"/>
    </row>
    <row r="66" spans="1:50" s="109" customFormat="1" ht="19.149999999999999" customHeight="1" thickBot="1">
      <c r="A66" s="273" t="s">
        <v>78</v>
      </c>
      <c r="B66" s="274"/>
      <c r="C66" s="274"/>
      <c r="D66" s="274"/>
      <c r="E66" s="274"/>
      <c r="F66" s="274"/>
      <c r="G66" s="274"/>
      <c r="H66" s="274"/>
      <c r="I66" s="274"/>
      <c r="J66" s="274"/>
      <c r="K66" s="274"/>
      <c r="L66" s="274"/>
      <c r="M66" s="274"/>
      <c r="N66" s="274"/>
      <c r="O66" s="274"/>
      <c r="P66" s="274"/>
      <c r="Q66" s="274"/>
      <c r="R66" s="274"/>
      <c r="S66" s="274"/>
      <c r="T66" s="274"/>
      <c r="U66" s="274"/>
      <c r="V66" s="275"/>
      <c r="W66" s="340">
        <f>ROUND(W65*0.3,-1)</f>
        <v>0</v>
      </c>
      <c r="X66" s="341"/>
      <c r="Y66" s="341"/>
      <c r="Z66" s="341"/>
      <c r="AA66" s="341"/>
      <c r="AB66" s="273" t="s">
        <v>79</v>
      </c>
      <c r="AC66" s="274"/>
      <c r="AD66" s="274"/>
      <c r="AE66" s="274"/>
      <c r="AF66" s="274"/>
      <c r="AG66" s="274"/>
      <c r="AH66" s="274"/>
      <c r="AI66" s="274"/>
      <c r="AJ66" s="274"/>
      <c r="AK66" s="274"/>
      <c r="AL66" s="274"/>
      <c r="AM66" s="274"/>
      <c r="AN66" s="274"/>
      <c r="AO66" s="274"/>
      <c r="AP66" s="274"/>
      <c r="AQ66" s="274"/>
      <c r="AR66" s="274"/>
      <c r="AS66" s="274"/>
      <c r="AT66" s="274"/>
      <c r="AU66" s="274"/>
      <c r="AV66" s="274"/>
      <c r="AW66" s="274"/>
      <c r="AX66" s="275"/>
    </row>
    <row r="67" spans="1:50" s="109" customFormat="1" ht="19.149999999999999" customHeight="1" thickTop="1" thickBot="1">
      <c r="A67" s="342" t="s">
        <v>80</v>
      </c>
      <c r="B67" s="343"/>
      <c r="C67" s="343"/>
      <c r="D67" s="343"/>
      <c r="E67" s="343"/>
      <c r="F67" s="343"/>
      <c r="G67" s="343"/>
      <c r="H67" s="343"/>
      <c r="I67" s="343"/>
      <c r="J67" s="343"/>
      <c r="K67" s="343"/>
      <c r="L67" s="343"/>
      <c r="M67" s="343"/>
      <c r="N67" s="343"/>
      <c r="O67" s="343"/>
      <c r="P67" s="343"/>
      <c r="Q67" s="343"/>
      <c r="R67" s="343"/>
      <c r="S67" s="343"/>
      <c r="T67" s="343"/>
      <c r="U67" s="343"/>
      <c r="V67" s="343"/>
      <c r="W67" s="344">
        <f>SUM(W65:AA66)</f>
        <v>0</v>
      </c>
      <c r="X67" s="345"/>
      <c r="Y67" s="345"/>
      <c r="Z67" s="345"/>
      <c r="AA67" s="346"/>
      <c r="AB67" s="347"/>
      <c r="AC67" s="348"/>
      <c r="AD67" s="348"/>
      <c r="AE67" s="348"/>
      <c r="AF67" s="348"/>
      <c r="AG67" s="348"/>
      <c r="AH67" s="348"/>
      <c r="AI67" s="348"/>
      <c r="AJ67" s="348"/>
      <c r="AK67" s="348"/>
      <c r="AL67" s="348"/>
      <c r="AM67" s="348"/>
      <c r="AN67" s="348"/>
      <c r="AO67" s="348"/>
      <c r="AP67" s="348"/>
      <c r="AQ67" s="348"/>
      <c r="AR67" s="348"/>
      <c r="AS67" s="348"/>
      <c r="AT67" s="348"/>
      <c r="AU67" s="348"/>
      <c r="AV67" s="348"/>
      <c r="AW67" s="348"/>
      <c r="AX67" s="349"/>
    </row>
    <row r="68" spans="1:50" s="109" customFormat="1" ht="19.149999999999999" customHeight="1" thickBot="1">
      <c r="A68" s="352" t="s">
        <v>84</v>
      </c>
      <c r="B68" s="353"/>
      <c r="C68" s="353"/>
      <c r="D68" s="353"/>
      <c r="E68" s="353"/>
      <c r="F68" s="353"/>
      <c r="G68" s="353"/>
      <c r="H68" s="353"/>
      <c r="I68" s="353"/>
      <c r="J68" s="353"/>
      <c r="K68" s="353"/>
      <c r="L68" s="353"/>
      <c r="M68" s="353"/>
      <c r="N68" s="353"/>
      <c r="O68" s="353"/>
      <c r="P68" s="353"/>
      <c r="Q68" s="353"/>
      <c r="R68" s="353"/>
      <c r="S68" s="353"/>
      <c r="T68" s="353"/>
      <c r="U68" s="353"/>
      <c r="V68" s="353"/>
      <c r="W68" s="286">
        <f>ROUND((AB68+1)*W67,0)</f>
        <v>0</v>
      </c>
      <c r="X68" s="287"/>
      <c r="Y68" s="287"/>
      <c r="Z68" s="287"/>
      <c r="AA68" s="288"/>
      <c r="AB68" s="289">
        <v>0.1</v>
      </c>
      <c r="AC68" s="290"/>
      <c r="AD68" s="290"/>
      <c r="AE68" s="290"/>
      <c r="AF68" s="360"/>
      <c r="AG68" s="360"/>
      <c r="AH68" s="360"/>
      <c r="AI68" s="360"/>
      <c r="AJ68" s="360"/>
      <c r="AK68" s="360"/>
      <c r="AL68" s="360"/>
      <c r="AM68" s="360"/>
      <c r="AN68" s="360"/>
      <c r="AO68" s="360"/>
      <c r="AP68" s="360"/>
      <c r="AQ68" s="360"/>
      <c r="AR68" s="360"/>
      <c r="AS68" s="360"/>
      <c r="AT68" s="360"/>
      <c r="AU68" s="360"/>
      <c r="AV68" s="360"/>
      <c r="AW68" s="360"/>
      <c r="AX68" s="361"/>
    </row>
    <row r="69" spans="1:50" s="109" customFormat="1" ht="19.149999999999999" customHeight="1"/>
    <row r="70" spans="1:50" s="109" customFormat="1" ht="19.149999999999999" customHeight="1"/>
    <row r="71" spans="1:50" s="109" customFormat="1" ht="19.149999999999999" customHeight="1"/>
    <row r="72" spans="1:50" s="109" customFormat="1" ht="19.149999999999999" customHeight="1">
      <c r="A72" s="175" t="s">
        <v>116</v>
      </c>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row>
    <row r="73" spans="1:50" s="109" customFormat="1" ht="19.350000000000001" customHeight="1">
      <c r="A73" s="134" t="s">
        <v>239</v>
      </c>
      <c r="I73" s="134"/>
      <c r="J73" s="134"/>
      <c r="O73" s="134" t="s">
        <v>240</v>
      </c>
    </row>
    <row r="74" spans="1:50" s="109" customFormat="1" ht="19.350000000000001" customHeight="1">
      <c r="A74" s="292" t="s">
        <v>71</v>
      </c>
      <c r="B74" s="292"/>
      <c r="C74" s="292"/>
      <c r="D74" s="292"/>
      <c r="E74" s="293" t="s">
        <v>72</v>
      </c>
      <c r="F74" s="293"/>
      <c r="G74" s="293"/>
      <c r="H74" s="293"/>
      <c r="I74" s="293"/>
      <c r="J74" s="293"/>
      <c r="K74" s="293"/>
      <c r="L74" s="293"/>
      <c r="M74" s="293"/>
      <c r="N74" s="293"/>
      <c r="O74" s="293"/>
      <c r="P74" s="294" t="s">
        <v>73</v>
      </c>
      <c r="Q74" s="295"/>
      <c r="R74" s="295"/>
      <c r="S74" s="295"/>
      <c r="T74" s="295"/>
      <c r="U74" s="292" t="s">
        <v>81</v>
      </c>
      <c r="V74" s="292"/>
      <c r="W74" s="292"/>
      <c r="X74" s="292"/>
      <c r="Y74" s="292"/>
      <c r="Z74" s="292"/>
      <c r="AA74" s="292"/>
      <c r="AB74" s="292"/>
      <c r="AC74" s="292"/>
      <c r="AD74" s="292"/>
      <c r="AE74" s="292"/>
      <c r="AF74" s="292"/>
      <c r="AG74" s="292"/>
      <c r="AH74" s="292"/>
      <c r="AI74" s="292"/>
      <c r="AJ74" s="292"/>
      <c r="AK74" s="292"/>
      <c r="AL74" s="292"/>
      <c r="AM74" s="292"/>
      <c r="AN74" s="292"/>
      <c r="AO74" s="292"/>
      <c r="AP74" s="292"/>
      <c r="AQ74" s="292"/>
      <c r="AR74" s="292"/>
      <c r="AS74" s="292"/>
      <c r="AT74" s="292"/>
      <c r="AU74" s="292"/>
      <c r="AV74" s="292"/>
      <c r="AW74" s="292"/>
      <c r="AX74" s="292"/>
    </row>
    <row r="75" spans="1:50" s="109" customFormat="1" ht="19.350000000000001" customHeight="1">
      <c r="A75" s="296" t="s">
        <v>75</v>
      </c>
      <c r="B75" s="297"/>
      <c r="C75" s="297"/>
      <c r="D75" s="298"/>
      <c r="E75" s="305" t="s">
        <v>241</v>
      </c>
      <c r="F75" s="306"/>
      <c r="G75" s="306"/>
      <c r="H75" s="306"/>
      <c r="I75" s="306"/>
      <c r="J75" s="306"/>
      <c r="K75" s="306"/>
      <c r="L75" s="306"/>
      <c r="M75" s="306"/>
      <c r="N75" s="306"/>
      <c r="O75" s="307"/>
      <c r="P75" s="308">
        <f>U75*AA75</f>
        <v>0</v>
      </c>
      <c r="Q75" s="309"/>
      <c r="R75" s="309"/>
      <c r="S75" s="309"/>
      <c r="T75" s="310"/>
      <c r="U75" s="311">
        <f>IF(Y5="新　規",SUM(②新規契約算出表!$K$26:$K$29),0)</f>
        <v>0</v>
      </c>
      <c r="V75" s="312"/>
      <c r="W75" s="312"/>
      <c r="X75" s="312"/>
      <c r="Y75" s="122" t="s">
        <v>242</v>
      </c>
      <c r="Z75" s="122" t="s">
        <v>243</v>
      </c>
      <c r="AA75" s="144">
        <f>IF(Y5="新　規",②新規契約算出表!$C$32,0)</f>
        <v>0</v>
      </c>
      <c r="AB75" s="122" t="s">
        <v>50</v>
      </c>
      <c r="AC75" s="113"/>
      <c r="AD75" s="123"/>
      <c r="AE75" s="115" t="s">
        <v>244</v>
      </c>
      <c r="AF75" s="115"/>
      <c r="AG75" s="115"/>
      <c r="AH75" s="115"/>
      <c r="AI75" s="115"/>
      <c r="AJ75" s="115"/>
      <c r="AK75" s="115"/>
      <c r="AL75" s="115"/>
      <c r="AM75" s="115"/>
      <c r="AN75" s="115"/>
      <c r="AO75" s="115"/>
      <c r="AP75" s="115"/>
      <c r="AQ75" s="115"/>
      <c r="AR75" s="115"/>
      <c r="AS75" s="115"/>
      <c r="AT75" s="115"/>
      <c r="AU75" s="115"/>
      <c r="AV75" s="115"/>
      <c r="AW75" s="115"/>
      <c r="AX75" s="145"/>
    </row>
    <row r="76" spans="1:50" s="109" customFormat="1" ht="19.350000000000001" customHeight="1">
      <c r="A76" s="299"/>
      <c r="B76" s="300"/>
      <c r="C76" s="300"/>
      <c r="D76" s="301"/>
      <c r="E76" s="305" t="s">
        <v>245</v>
      </c>
      <c r="F76" s="306"/>
      <c r="G76" s="306"/>
      <c r="H76" s="306"/>
      <c r="I76" s="306"/>
      <c r="J76" s="306"/>
      <c r="K76" s="306"/>
      <c r="L76" s="306"/>
      <c r="M76" s="306"/>
      <c r="N76" s="306"/>
      <c r="O76" s="307"/>
      <c r="P76" s="308">
        <f t="shared" ref="P76" si="2">U76*AA76</f>
        <v>0</v>
      </c>
      <c r="Q76" s="309"/>
      <c r="R76" s="309"/>
      <c r="S76" s="309"/>
      <c r="T76" s="310"/>
      <c r="U76" s="311">
        <f>IF(Y5="新　規",SUM(②新規契約算出表!$K$23:$K$24),0)</f>
        <v>0</v>
      </c>
      <c r="V76" s="312"/>
      <c r="W76" s="312"/>
      <c r="X76" s="312"/>
      <c r="Y76" s="115" t="s">
        <v>242</v>
      </c>
      <c r="Z76" s="122" t="s">
        <v>243</v>
      </c>
      <c r="AA76" s="144">
        <f>IF(Y5="新　規",②新規契約算出表!$C$32,0)</f>
        <v>0</v>
      </c>
      <c r="AB76" s="122" t="s">
        <v>50</v>
      </c>
      <c r="AC76" s="113"/>
      <c r="AD76" s="253"/>
      <c r="AE76" s="115"/>
      <c r="AF76" s="115"/>
      <c r="AG76" s="113"/>
      <c r="AH76" s="113"/>
      <c r="AI76" s="129"/>
      <c r="AJ76" s="129"/>
      <c r="AK76" s="129"/>
      <c r="AL76" s="129"/>
      <c r="AM76" s="129"/>
      <c r="AN76" s="129"/>
      <c r="AO76" s="128"/>
      <c r="AP76" s="128"/>
      <c r="AQ76" s="128"/>
      <c r="AR76" s="128"/>
      <c r="AS76" s="128"/>
      <c r="AT76" s="128"/>
      <c r="AU76" s="128"/>
      <c r="AV76" s="128"/>
      <c r="AW76" s="128"/>
      <c r="AX76" s="124"/>
    </row>
    <row r="77" spans="1:50" s="109" customFormat="1" ht="19.350000000000001" customHeight="1">
      <c r="A77" s="299"/>
      <c r="B77" s="300"/>
      <c r="C77" s="300"/>
      <c r="D77" s="301"/>
      <c r="E77" s="313" t="s">
        <v>194</v>
      </c>
      <c r="F77" s="313"/>
      <c r="G77" s="313"/>
      <c r="H77" s="313"/>
      <c r="I77" s="313"/>
      <c r="J77" s="313"/>
      <c r="K77" s="313"/>
      <c r="L77" s="313"/>
      <c r="M77" s="313"/>
      <c r="N77" s="313"/>
      <c r="O77" s="313"/>
      <c r="P77" s="314">
        <f>ROUND((P75+P76)*0.2,-1)</f>
        <v>0</v>
      </c>
      <c r="Q77" s="315"/>
      <c r="R77" s="315"/>
      <c r="S77" s="315"/>
      <c r="T77" s="316"/>
      <c r="U77" s="317" t="s">
        <v>246</v>
      </c>
      <c r="V77" s="318"/>
      <c r="W77" s="318"/>
      <c r="X77" s="318"/>
      <c r="Y77" s="318"/>
      <c r="Z77" s="318"/>
      <c r="AA77" s="318"/>
      <c r="AB77" s="318"/>
      <c r="AC77" s="318"/>
      <c r="AD77" s="318"/>
      <c r="AE77" s="318"/>
      <c r="AF77" s="318"/>
      <c r="AG77" s="318"/>
      <c r="AH77" s="318"/>
      <c r="AI77" s="318"/>
      <c r="AJ77" s="318"/>
      <c r="AK77" s="318"/>
      <c r="AL77" s="318"/>
      <c r="AM77" s="318"/>
      <c r="AN77" s="318"/>
      <c r="AO77" s="318"/>
      <c r="AP77" s="318"/>
      <c r="AQ77" s="318"/>
      <c r="AR77" s="318"/>
      <c r="AS77" s="318"/>
      <c r="AT77" s="318"/>
      <c r="AU77" s="318"/>
      <c r="AV77" s="318"/>
      <c r="AW77" s="318"/>
      <c r="AX77" s="319"/>
    </row>
    <row r="78" spans="1:50" s="109" customFormat="1" ht="19.350000000000001" customHeight="1">
      <c r="A78" s="302"/>
      <c r="B78" s="303"/>
      <c r="C78" s="303"/>
      <c r="D78" s="304"/>
      <c r="E78" s="320" t="s">
        <v>82</v>
      </c>
      <c r="F78" s="320"/>
      <c r="G78" s="320"/>
      <c r="H78" s="320"/>
      <c r="I78" s="320"/>
      <c r="J78" s="320"/>
      <c r="K78" s="320"/>
      <c r="L78" s="320"/>
      <c r="M78" s="320"/>
      <c r="N78" s="320"/>
      <c r="O78" s="320"/>
      <c r="P78" s="321">
        <f>SUM(P75:P77)</f>
        <v>0</v>
      </c>
      <c r="Q78" s="322"/>
      <c r="R78" s="322"/>
      <c r="S78" s="322"/>
      <c r="T78" s="322"/>
      <c r="U78" s="317" t="s">
        <v>247</v>
      </c>
      <c r="V78" s="318"/>
      <c r="W78" s="318"/>
      <c r="X78" s="318"/>
      <c r="Y78" s="318"/>
      <c r="Z78" s="318"/>
      <c r="AA78" s="318"/>
      <c r="AB78" s="318"/>
      <c r="AC78" s="318"/>
      <c r="AD78" s="318"/>
      <c r="AE78" s="318"/>
      <c r="AF78" s="318"/>
      <c r="AG78" s="318"/>
      <c r="AH78" s="318"/>
      <c r="AI78" s="318"/>
      <c r="AJ78" s="318"/>
      <c r="AK78" s="318"/>
      <c r="AL78" s="318"/>
      <c r="AM78" s="318"/>
      <c r="AN78" s="318"/>
      <c r="AO78" s="318"/>
      <c r="AP78" s="318"/>
      <c r="AQ78" s="318"/>
      <c r="AR78" s="318"/>
      <c r="AS78" s="318"/>
      <c r="AT78" s="318"/>
      <c r="AU78" s="318"/>
      <c r="AV78" s="318"/>
      <c r="AW78" s="318"/>
      <c r="AX78" s="319"/>
    </row>
    <row r="79" spans="1:50" s="109" customFormat="1" ht="19.350000000000001" customHeight="1" thickBot="1">
      <c r="A79" s="270" t="s">
        <v>78</v>
      </c>
      <c r="B79" s="270"/>
      <c r="C79" s="270"/>
      <c r="D79" s="270"/>
      <c r="E79" s="270"/>
      <c r="F79" s="270"/>
      <c r="G79" s="270"/>
      <c r="H79" s="270"/>
      <c r="I79" s="270"/>
      <c r="J79" s="270"/>
      <c r="K79" s="270"/>
      <c r="L79" s="270"/>
      <c r="M79" s="270"/>
      <c r="N79" s="270"/>
      <c r="O79" s="270"/>
      <c r="P79" s="271">
        <f>ROUND(P78*0.3,-1)</f>
        <v>0</v>
      </c>
      <c r="Q79" s="272"/>
      <c r="R79" s="272"/>
      <c r="S79" s="272"/>
      <c r="T79" s="272"/>
      <c r="U79" s="273" t="s">
        <v>83</v>
      </c>
      <c r="V79" s="274"/>
      <c r="W79" s="274"/>
      <c r="X79" s="274"/>
      <c r="Y79" s="274"/>
      <c r="Z79" s="274"/>
      <c r="AA79" s="274"/>
      <c r="AB79" s="274"/>
      <c r="AC79" s="274"/>
      <c r="AD79" s="274"/>
      <c r="AE79" s="274"/>
      <c r="AF79" s="274"/>
      <c r="AG79" s="274"/>
      <c r="AH79" s="274"/>
      <c r="AI79" s="274"/>
      <c r="AJ79" s="274"/>
      <c r="AK79" s="274"/>
      <c r="AL79" s="274"/>
      <c r="AM79" s="274"/>
      <c r="AN79" s="274"/>
      <c r="AO79" s="274"/>
      <c r="AP79" s="274"/>
      <c r="AQ79" s="274"/>
      <c r="AR79" s="274"/>
      <c r="AS79" s="274"/>
      <c r="AT79" s="274"/>
      <c r="AU79" s="274"/>
      <c r="AV79" s="274"/>
      <c r="AW79" s="274"/>
      <c r="AX79" s="275"/>
    </row>
    <row r="80" spans="1:50" s="109" customFormat="1" ht="19.350000000000001" customHeight="1" thickTop="1" thickBot="1">
      <c r="A80" s="276" t="s">
        <v>86</v>
      </c>
      <c r="B80" s="276"/>
      <c r="C80" s="276"/>
      <c r="D80" s="276"/>
      <c r="E80" s="276"/>
      <c r="F80" s="276"/>
      <c r="G80" s="276"/>
      <c r="H80" s="276"/>
      <c r="I80" s="276"/>
      <c r="J80" s="276"/>
      <c r="K80" s="276"/>
      <c r="L80" s="276"/>
      <c r="M80" s="276"/>
      <c r="N80" s="276"/>
      <c r="O80" s="277"/>
      <c r="P80" s="278">
        <f>P78+P79</f>
        <v>0</v>
      </c>
      <c r="Q80" s="279"/>
      <c r="R80" s="279"/>
      <c r="S80" s="279"/>
      <c r="T80" s="280"/>
      <c r="U80" s="281"/>
      <c r="V80" s="281"/>
      <c r="W80" s="281"/>
      <c r="X80" s="281"/>
      <c r="Y80" s="281"/>
      <c r="Z80" s="281"/>
      <c r="AA80" s="281"/>
      <c r="AB80" s="281"/>
      <c r="AC80" s="281"/>
      <c r="AD80" s="281"/>
      <c r="AE80" s="281"/>
      <c r="AF80" s="281"/>
      <c r="AG80" s="281"/>
      <c r="AH80" s="281"/>
      <c r="AI80" s="281"/>
      <c r="AJ80" s="281"/>
      <c r="AK80" s="281"/>
      <c r="AL80" s="281"/>
      <c r="AM80" s="281"/>
      <c r="AN80" s="281"/>
      <c r="AO80" s="281"/>
      <c r="AP80" s="281"/>
      <c r="AQ80" s="281"/>
      <c r="AR80" s="281"/>
      <c r="AS80" s="281"/>
      <c r="AT80" s="281"/>
      <c r="AU80" s="281"/>
      <c r="AV80" s="281"/>
      <c r="AW80" s="281"/>
      <c r="AX80" s="282"/>
    </row>
    <row r="81" spans="1:50" s="109" customFormat="1" ht="19.350000000000001" customHeight="1" thickBot="1">
      <c r="A81" s="283" t="s">
        <v>87</v>
      </c>
      <c r="B81" s="284"/>
      <c r="C81" s="284"/>
      <c r="D81" s="284"/>
      <c r="E81" s="284"/>
      <c r="F81" s="284"/>
      <c r="G81" s="284"/>
      <c r="H81" s="284"/>
      <c r="I81" s="284"/>
      <c r="J81" s="284"/>
      <c r="K81" s="284"/>
      <c r="L81" s="284"/>
      <c r="M81" s="284"/>
      <c r="N81" s="284"/>
      <c r="O81" s="285"/>
      <c r="P81" s="286">
        <f>ROUND((U81+1)*P80,0)</f>
        <v>0</v>
      </c>
      <c r="Q81" s="287"/>
      <c r="R81" s="287"/>
      <c r="S81" s="287"/>
      <c r="T81" s="288"/>
      <c r="U81" s="289">
        <v>0.1</v>
      </c>
      <c r="V81" s="290"/>
      <c r="W81" s="290"/>
      <c r="X81" s="290"/>
      <c r="Y81" s="254"/>
      <c r="Z81" s="254" t="s">
        <v>248</v>
      </c>
      <c r="AA81" s="254"/>
      <c r="AB81" s="254"/>
      <c r="AC81" s="254"/>
      <c r="AD81" s="254"/>
      <c r="AE81" s="291" t="str">
        <f>IFERROR(P81/AA75,"0")</f>
        <v>0</v>
      </c>
      <c r="AF81" s="291"/>
      <c r="AG81" s="291"/>
      <c r="AH81" s="254" t="s">
        <v>249</v>
      </c>
      <c r="AI81" s="254"/>
      <c r="AJ81" s="254"/>
      <c r="AK81" s="254"/>
      <c r="AL81" s="254"/>
      <c r="AM81" s="254"/>
      <c r="AN81" s="254"/>
      <c r="AO81" s="254"/>
      <c r="AP81" s="254"/>
      <c r="AQ81" s="254"/>
      <c r="AR81" s="291"/>
      <c r="AS81" s="291"/>
      <c r="AT81" s="291"/>
      <c r="AU81" s="254"/>
      <c r="AV81" s="254"/>
      <c r="AW81" s="254"/>
      <c r="AX81" s="255"/>
    </row>
    <row r="82" spans="1:50" s="109" customFormat="1" ht="19.350000000000001" customHeight="1">
      <c r="A82" s="126"/>
      <c r="B82" s="126"/>
      <c r="C82" s="126"/>
      <c r="D82" s="126"/>
      <c r="E82" s="126"/>
      <c r="F82" s="126"/>
      <c r="G82" s="126"/>
      <c r="H82" s="126"/>
      <c r="I82" s="126"/>
      <c r="J82" s="126"/>
      <c r="K82" s="126"/>
      <c r="L82" s="126"/>
      <c r="M82" s="126"/>
      <c r="N82" s="126"/>
      <c r="O82" s="126"/>
      <c r="P82" s="171"/>
      <c r="Q82" s="171"/>
      <c r="R82" s="171"/>
      <c r="S82" s="171"/>
      <c r="T82" s="171"/>
      <c r="U82" s="172"/>
      <c r="V82" s="172"/>
      <c r="W82" s="172"/>
      <c r="X82" s="172"/>
      <c r="AE82" s="256"/>
      <c r="AF82" s="256"/>
      <c r="AG82" s="256"/>
      <c r="AR82" s="256"/>
      <c r="AS82" s="256"/>
      <c r="AT82" s="256"/>
    </row>
    <row r="83" spans="1:50" s="109" customFormat="1" ht="19.350000000000001" customHeight="1">
      <c r="A83" s="134" t="s">
        <v>276</v>
      </c>
      <c r="I83" s="134"/>
      <c r="J83" s="134"/>
      <c r="O83" s="134" t="s">
        <v>240</v>
      </c>
    </row>
    <row r="84" spans="1:50" s="109" customFormat="1" ht="19.350000000000001" customHeight="1">
      <c r="A84" s="292" t="s">
        <v>71</v>
      </c>
      <c r="B84" s="292"/>
      <c r="C84" s="292"/>
      <c r="D84" s="292"/>
      <c r="E84" s="293" t="s">
        <v>72</v>
      </c>
      <c r="F84" s="293"/>
      <c r="G84" s="293"/>
      <c r="H84" s="293"/>
      <c r="I84" s="293"/>
      <c r="J84" s="293"/>
      <c r="K84" s="293"/>
      <c r="L84" s="293"/>
      <c r="M84" s="293"/>
      <c r="N84" s="293"/>
      <c r="O84" s="293"/>
      <c r="P84" s="294" t="s">
        <v>73</v>
      </c>
      <c r="Q84" s="295"/>
      <c r="R84" s="295"/>
      <c r="S84" s="295"/>
      <c r="T84" s="295"/>
      <c r="U84" s="292" t="s">
        <v>81</v>
      </c>
      <c r="V84" s="292"/>
      <c r="W84" s="292"/>
      <c r="X84" s="292"/>
      <c r="Y84" s="292"/>
      <c r="Z84" s="292"/>
      <c r="AA84" s="292"/>
      <c r="AB84" s="292"/>
      <c r="AC84" s="292"/>
      <c r="AD84" s="292"/>
      <c r="AE84" s="292"/>
      <c r="AF84" s="292"/>
      <c r="AG84" s="292"/>
      <c r="AH84" s="292"/>
      <c r="AI84" s="292"/>
      <c r="AJ84" s="292"/>
      <c r="AK84" s="292"/>
      <c r="AL84" s="292"/>
      <c r="AM84" s="292"/>
      <c r="AN84" s="292"/>
      <c r="AO84" s="292"/>
      <c r="AP84" s="292"/>
      <c r="AQ84" s="292"/>
      <c r="AR84" s="292"/>
      <c r="AS84" s="292"/>
      <c r="AT84" s="292"/>
      <c r="AU84" s="292"/>
      <c r="AV84" s="292"/>
      <c r="AW84" s="292"/>
      <c r="AX84" s="292"/>
    </row>
    <row r="85" spans="1:50" s="109" customFormat="1" ht="19.350000000000001" customHeight="1">
      <c r="A85" s="296" t="s">
        <v>75</v>
      </c>
      <c r="B85" s="297"/>
      <c r="C85" s="297"/>
      <c r="D85" s="298"/>
      <c r="E85" s="305" t="s">
        <v>277</v>
      </c>
      <c r="F85" s="306"/>
      <c r="G85" s="306"/>
      <c r="H85" s="306"/>
      <c r="I85" s="306"/>
      <c r="J85" s="306"/>
      <c r="K85" s="306"/>
      <c r="L85" s="306"/>
      <c r="M85" s="306"/>
      <c r="N85" s="306"/>
      <c r="O85" s="307"/>
      <c r="P85" s="308">
        <f>U85*AA85</f>
        <v>0</v>
      </c>
      <c r="Q85" s="309"/>
      <c r="R85" s="309"/>
      <c r="S85" s="309"/>
      <c r="T85" s="310"/>
      <c r="U85" s="311">
        <f>IF(Y5="継　続",SUM(③継続契約算出表!K29:K32),0)</f>
        <v>0</v>
      </c>
      <c r="V85" s="312"/>
      <c r="W85" s="312"/>
      <c r="X85" s="312"/>
      <c r="Y85" s="122" t="s">
        <v>242</v>
      </c>
      <c r="Z85" s="122" t="s">
        <v>243</v>
      </c>
      <c r="AA85" s="144">
        <f>IF(Y5="継　続",③継続契約算出表!$C$35,0)</f>
        <v>0</v>
      </c>
      <c r="AB85" s="122" t="s">
        <v>50</v>
      </c>
      <c r="AC85" s="113"/>
      <c r="AD85" s="123"/>
      <c r="AE85" s="115" t="s">
        <v>244</v>
      </c>
      <c r="AF85" s="115"/>
      <c r="AG85" s="115"/>
      <c r="AH85" s="115"/>
      <c r="AI85" s="115"/>
      <c r="AJ85" s="115"/>
      <c r="AK85" s="115"/>
      <c r="AL85" s="115"/>
      <c r="AM85" s="115"/>
      <c r="AN85" s="115"/>
      <c r="AO85" s="115"/>
      <c r="AP85" s="115"/>
      <c r="AQ85" s="115"/>
      <c r="AR85" s="115"/>
      <c r="AS85" s="115"/>
      <c r="AT85" s="115"/>
      <c r="AU85" s="115"/>
      <c r="AV85" s="115"/>
      <c r="AW85" s="115"/>
      <c r="AX85" s="145"/>
    </row>
    <row r="86" spans="1:50" s="109" customFormat="1" ht="19.350000000000001" customHeight="1">
      <c r="A86" s="299"/>
      <c r="B86" s="300"/>
      <c r="C86" s="300"/>
      <c r="D86" s="301"/>
      <c r="E86" s="305" t="s">
        <v>278</v>
      </c>
      <c r="F86" s="306"/>
      <c r="G86" s="306"/>
      <c r="H86" s="306"/>
      <c r="I86" s="306"/>
      <c r="J86" s="306"/>
      <c r="K86" s="306"/>
      <c r="L86" s="306"/>
      <c r="M86" s="306"/>
      <c r="N86" s="306"/>
      <c r="O86" s="307"/>
      <c r="P86" s="308">
        <f t="shared" ref="P86" si="3">U86*AA86</f>
        <v>0</v>
      </c>
      <c r="Q86" s="309"/>
      <c r="R86" s="309"/>
      <c r="S86" s="309"/>
      <c r="T86" s="310"/>
      <c r="U86" s="311">
        <f>IF(Y5="継　続",SUM(③継続契約算出表!K26:K27),0)</f>
        <v>0</v>
      </c>
      <c r="V86" s="312"/>
      <c r="W86" s="312"/>
      <c r="X86" s="312"/>
      <c r="Y86" s="115" t="s">
        <v>242</v>
      </c>
      <c r="Z86" s="115" t="s">
        <v>243</v>
      </c>
      <c r="AA86" s="144">
        <f>IF(Y5="継　続",③継続契約算出表!$C$35,0)</f>
        <v>0</v>
      </c>
      <c r="AB86" s="122" t="s">
        <v>50</v>
      </c>
      <c r="AC86" s="113"/>
      <c r="AD86" s="253"/>
      <c r="AE86" s="115"/>
      <c r="AF86" s="115"/>
      <c r="AG86" s="113"/>
      <c r="AH86" s="113"/>
      <c r="AI86" s="129"/>
      <c r="AJ86" s="129"/>
      <c r="AK86" s="129"/>
      <c r="AL86" s="129"/>
      <c r="AM86" s="129"/>
      <c r="AN86" s="129"/>
      <c r="AO86" s="128"/>
      <c r="AP86" s="128"/>
      <c r="AQ86" s="128"/>
      <c r="AR86" s="128"/>
      <c r="AS86" s="128"/>
      <c r="AT86" s="128"/>
      <c r="AU86" s="128"/>
      <c r="AV86" s="128"/>
      <c r="AW86" s="128"/>
      <c r="AX86" s="124"/>
    </row>
    <row r="87" spans="1:50" s="109" customFormat="1" ht="19.350000000000001" customHeight="1">
      <c r="A87" s="299"/>
      <c r="B87" s="300"/>
      <c r="C87" s="300"/>
      <c r="D87" s="301"/>
      <c r="E87" s="313" t="s">
        <v>194</v>
      </c>
      <c r="F87" s="313"/>
      <c r="G87" s="313"/>
      <c r="H87" s="313"/>
      <c r="I87" s="313"/>
      <c r="J87" s="313"/>
      <c r="K87" s="313"/>
      <c r="L87" s="313"/>
      <c r="M87" s="313"/>
      <c r="N87" s="313"/>
      <c r="O87" s="313"/>
      <c r="P87" s="314">
        <f>ROUND((P85+P86)*0.2,-1)</f>
        <v>0</v>
      </c>
      <c r="Q87" s="315"/>
      <c r="R87" s="315"/>
      <c r="S87" s="315"/>
      <c r="T87" s="316"/>
      <c r="U87" s="317" t="s">
        <v>246</v>
      </c>
      <c r="V87" s="318"/>
      <c r="W87" s="318"/>
      <c r="X87" s="318"/>
      <c r="Y87" s="318"/>
      <c r="Z87" s="318"/>
      <c r="AA87" s="318"/>
      <c r="AB87" s="318"/>
      <c r="AC87" s="318"/>
      <c r="AD87" s="318"/>
      <c r="AE87" s="318"/>
      <c r="AF87" s="318"/>
      <c r="AG87" s="318"/>
      <c r="AH87" s="318"/>
      <c r="AI87" s="318"/>
      <c r="AJ87" s="318"/>
      <c r="AK87" s="318"/>
      <c r="AL87" s="318"/>
      <c r="AM87" s="318"/>
      <c r="AN87" s="318"/>
      <c r="AO87" s="318"/>
      <c r="AP87" s="318"/>
      <c r="AQ87" s="318"/>
      <c r="AR87" s="318"/>
      <c r="AS87" s="318"/>
      <c r="AT87" s="318"/>
      <c r="AU87" s="318"/>
      <c r="AV87" s="318"/>
      <c r="AW87" s="318"/>
      <c r="AX87" s="319"/>
    </row>
    <row r="88" spans="1:50" s="109" customFormat="1" ht="19.350000000000001" customHeight="1">
      <c r="A88" s="302"/>
      <c r="B88" s="303"/>
      <c r="C88" s="303"/>
      <c r="D88" s="304"/>
      <c r="E88" s="320" t="s">
        <v>82</v>
      </c>
      <c r="F88" s="320"/>
      <c r="G88" s="320"/>
      <c r="H88" s="320"/>
      <c r="I88" s="320"/>
      <c r="J88" s="320"/>
      <c r="K88" s="320"/>
      <c r="L88" s="320"/>
      <c r="M88" s="320"/>
      <c r="N88" s="320"/>
      <c r="O88" s="320"/>
      <c r="P88" s="321">
        <f>SUM(P85:P87)</f>
        <v>0</v>
      </c>
      <c r="Q88" s="322"/>
      <c r="R88" s="322"/>
      <c r="S88" s="322"/>
      <c r="T88" s="322"/>
      <c r="U88" s="317" t="s">
        <v>247</v>
      </c>
      <c r="V88" s="318"/>
      <c r="W88" s="318"/>
      <c r="X88" s="318"/>
      <c r="Y88" s="318"/>
      <c r="Z88" s="318"/>
      <c r="AA88" s="318"/>
      <c r="AB88" s="318"/>
      <c r="AC88" s="318"/>
      <c r="AD88" s="318"/>
      <c r="AE88" s="318"/>
      <c r="AF88" s="318"/>
      <c r="AG88" s="318"/>
      <c r="AH88" s="318"/>
      <c r="AI88" s="318"/>
      <c r="AJ88" s="318"/>
      <c r="AK88" s="318"/>
      <c r="AL88" s="318"/>
      <c r="AM88" s="318"/>
      <c r="AN88" s="318"/>
      <c r="AO88" s="318"/>
      <c r="AP88" s="318"/>
      <c r="AQ88" s="318"/>
      <c r="AR88" s="318"/>
      <c r="AS88" s="318"/>
      <c r="AT88" s="318"/>
      <c r="AU88" s="318"/>
      <c r="AV88" s="318"/>
      <c r="AW88" s="318"/>
      <c r="AX88" s="319"/>
    </row>
    <row r="89" spans="1:50" s="109" customFormat="1" ht="19.350000000000001" customHeight="1" thickBot="1">
      <c r="A89" s="270" t="s">
        <v>78</v>
      </c>
      <c r="B89" s="270"/>
      <c r="C89" s="270"/>
      <c r="D89" s="270"/>
      <c r="E89" s="270"/>
      <c r="F89" s="270"/>
      <c r="G89" s="270"/>
      <c r="H89" s="270"/>
      <c r="I89" s="270"/>
      <c r="J89" s="270"/>
      <c r="K89" s="270"/>
      <c r="L89" s="270"/>
      <c r="M89" s="270"/>
      <c r="N89" s="270"/>
      <c r="O89" s="270"/>
      <c r="P89" s="271">
        <f>ROUND(P88*0.3,-1)</f>
        <v>0</v>
      </c>
      <c r="Q89" s="272"/>
      <c r="R89" s="272"/>
      <c r="S89" s="272"/>
      <c r="T89" s="272"/>
      <c r="U89" s="273" t="s">
        <v>83</v>
      </c>
      <c r="V89" s="274"/>
      <c r="W89" s="274"/>
      <c r="X89" s="274"/>
      <c r="Y89" s="274"/>
      <c r="Z89" s="274"/>
      <c r="AA89" s="274"/>
      <c r="AB89" s="274"/>
      <c r="AC89" s="274"/>
      <c r="AD89" s="274"/>
      <c r="AE89" s="274"/>
      <c r="AF89" s="274"/>
      <c r="AG89" s="274"/>
      <c r="AH89" s="274"/>
      <c r="AI89" s="274"/>
      <c r="AJ89" s="274"/>
      <c r="AK89" s="274"/>
      <c r="AL89" s="274"/>
      <c r="AM89" s="274"/>
      <c r="AN89" s="274"/>
      <c r="AO89" s="274"/>
      <c r="AP89" s="274"/>
      <c r="AQ89" s="274"/>
      <c r="AR89" s="274"/>
      <c r="AS89" s="274"/>
      <c r="AT89" s="274"/>
      <c r="AU89" s="274"/>
      <c r="AV89" s="274"/>
      <c r="AW89" s="274"/>
      <c r="AX89" s="275"/>
    </row>
    <row r="90" spans="1:50" s="109" customFormat="1" ht="19.350000000000001" customHeight="1" thickTop="1" thickBot="1">
      <c r="A90" s="276" t="s">
        <v>86</v>
      </c>
      <c r="B90" s="276"/>
      <c r="C90" s="276"/>
      <c r="D90" s="276"/>
      <c r="E90" s="276"/>
      <c r="F90" s="276"/>
      <c r="G90" s="276"/>
      <c r="H90" s="276"/>
      <c r="I90" s="276"/>
      <c r="J90" s="276"/>
      <c r="K90" s="276"/>
      <c r="L90" s="276"/>
      <c r="M90" s="276"/>
      <c r="N90" s="276"/>
      <c r="O90" s="277"/>
      <c r="P90" s="278">
        <f>P88+P89</f>
        <v>0</v>
      </c>
      <c r="Q90" s="279"/>
      <c r="R90" s="279"/>
      <c r="S90" s="279"/>
      <c r="T90" s="280"/>
      <c r="U90" s="281"/>
      <c r="V90" s="281"/>
      <c r="W90" s="281"/>
      <c r="X90" s="281"/>
      <c r="Y90" s="281"/>
      <c r="Z90" s="281"/>
      <c r="AA90" s="281"/>
      <c r="AB90" s="281"/>
      <c r="AC90" s="281"/>
      <c r="AD90" s="281"/>
      <c r="AE90" s="281"/>
      <c r="AF90" s="281"/>
      <c r="AG90" s="281"/>
      <c r="AH90" s="281"/>
      <c r="AI90" s="281"/>
      <c r="AJ90" s="281"/>
      <c r="AK90" s="281"/>
      <c r="AL90" s="281"/>
      <c r="AM90" s="281"/>
      <c r="AN90" s="281"/>
      <c r="AO90" s="281"/>
      <c r="AP90" s="281"/>
      <c r="AQ90" s="281"/>
      <c r="AR90" s="281"/>
      <c r="AS90" s="281"/>
      <c r="AT90" s="281"/>
      <c r="AU90" s="281"/>
      <c r="AV90" s="281"/>
      <c r="AW90" s="281"/>
      <c r="AX90" s="282"/>
    </row>
    <row r="91" spans="1:50" s="109" customFormat="1" ht="19.350000000000001" customHeight="1" thickBot="1">
      <c r="A91" s="283" t="s">
        <v>87</v>
      </c>
      <c r="B91" s="284"/>
      <c r="C91" s="284"/>
      <c r="D91" s="284"/>
      <c r="E91" s="284"/>
      <c r="F91" s="284"/>
      <c r="G91" s="284"/>
      <c r="H91" s="284"/>
      <c r="I91" s="284"/>
      <c r="J91" s="284"/>
      <c r="K91" s="284"/>
      <c r="L91" s="284"/>
      <c r="M91" s="284"/>
      <c r="N91" s="284"/>
      <c r="O91" s="285"/>
      <c r="P91" s="286">
        <f>ROUND((U91+1)*P90,0)</f>
        <v>0</v>
      </c>
      <c r="Q91" s="287"/>
      <c r="R91" s="287"/>
      <c r="S91" s="287"/>
      <c r="T91" s="288"/>
      <c r="U91" s="289">
        <v>0.1</v>
      </c>
      <c r="V91" s="290"/>
      <c r="W91" s="290"/>
      <c r="X91" s="290"/>
      <c r="Y91" s="254"/>
      <c r="Z91" s="254" t="s">
        <v>248</v>
      </c>
      <c r="AA91" s="254"/>
      <c r="AB91" s="254"/>
      <c r="AC91" s="254"/>
      <c r="AD91" s="254"/>
      <c r="AE91" s="291" t="str">
        <f>IFERROR(P91/AA85,"0")</f>
        <v>0</v>
      </c>
      <c r="AF91" s="291"/>
      <c r="AG91" s="291"/>
      <c r="AH91" s="254" t="s">
        <v>249</v>
      </c>
      <c r="AI91" s="254"/>
      <c r="AJ91" s="254"/>
      <c r="AK91" s="254"/>
      <c r="AL91" s="254"/>
      <c r="AM91" s="254"/>
      <c r="AN91" s="254"/>
      <c r="AO91" s="254"/>
      <c r="AP91" s="254"/>
      <c r="AQ91" s="254"/>
      <c r="AR91" s="254"/>
      <c r="AS91" s="254"/>
      <c r="AT91" s="254"/>
      <c r="AU91" s="254"/>
      <c r="AV91" s="254"/>
      <c r="AW91" s="254"/>
      <c r="AX91" s="255"/>
    </row>
    <row r="92" spans="1:50" s="109" customFormat="1" ht="19.350000000000001" customHeight="1">
      <c r="A92" s="126"/>
      <c r="B92" s="126"/>
      <c r="C92" s="126"/>
      <c r="D92" s="126"/>
      <c r="E92" s="126"/>
      <c r="F92" s="126"/>
      <c r="G92" s="126"/>
      <c r="H92" s="126"/>
      <c r="I92" s="126"/>
      <c r="J92" s="126"/>
      <c r="K92" s="126"/>
      <c r="L92" s="126"/>
      <c r="M92" s="126"/>
      <c r="N92" s="126"/>
      <c r="O92" s="126"/>
      <c r="P92" s="171"/>
      <c r="Q92" s="171"/>
      <c r="R92" s="171"/>
      <c r="S92" s="171"/>
      <c r="T92" s="171"/>
      <c r="U92" s="172"/>
      <c r="V92" s="172"/>
      <c r="W92" s="172"/>
      <c r="X92" s="172"/>
      <c r="AE92" s="256"/>
      <c r="AF92" s="256"/>
      <c r="AG92" s="256"/>
      <c r="AR92" s="256"/>
      <c r="AS92" s="256"/>
      <c r="AT92" s="256"/>
    </row>
    <row r="93" spans="1:50" s="109" customFormat="1" ht="19.149999999999999" customHeight="1">
      <c r="A93" s="250" t="s">
        <v>252</v>
      </c>
      <c r="I93" s="134"/>
      <c r="L93" s="134"/>
      <c r="O93" s="134"/>
      <c r="Q93" s="134"/>
    </row>
    <row r="94" spans="1:50" s="109" customFormat="1" ht="19.149999999999999" customHeight="1">
      <c r="A94" s="292" t="s">
        <v>71</v>
      </c>
      <c r="B94" s="292"/>
      <c r="C94" s="292"/>
      <c r="D94" s="292"/>
      <c r="E94" s="293" t="s">
        <v>72</v>
      </c>
      <c r="F94" s="293"/>
      <c r="G94" s="293"/>
      <c r="H94" s="293"/>
      <c r="I94" s="293"/>
      <c r="J94" s="293"/>
      <c r="K94" s="293"/>
      <c r="L94" s="293"/>
      <c r="M94" s="293"/>
      <c r="N94" s="293"/>
      <c r="O94" s="293"/>
      <c r="P94" s="294" t="s">
        <v>73</v>
      </c>
      <c r="Q94" s="295"/>
      <c r="R94" s="295"/>
      <c r="S94" s="295"/>
      <c r="T94" s="295"/>
      <c r="U94" s="292" t="s">
        <v>81</v>
      </c>
      <c r="V94" s="292"/>
      <c r="W94" s="292"/>
      <c r="X94" s="292"/>
      <c r="Y94" s="292"/>
      <c r="Z94" s="292"/>
      <c r="AA94" s="292"/>
      <c r="AB94" s="292"/>
      <c r="AC94" s="292"/>
      <c r="AD94" s="292"/>
      <c r="AE94" s="292"/>
      <c r="AF94" s="292"/>
      <c r="AG94" s="292"/>
      <c r="AH94" s="292"/>
      <c r="AI94" s="292"/>
      <c r="AJ94" s="292"/>
      <c r="AK94" s="292"/>
      <c r="AL94" s="292"/>
      <c r="AM94" s="292"/>
      <c r="AN94" s="292"/>
      <c r="AO94" s="292"/>
      <c r="AP94" s="292"/>
      <c r="AQ94" s="292"/>
      <c r="AR94" s="292"/>
      <c r="AS94" s="292"/>
      <c r="AT94" s="292"/>
      <c r="AU94" s="292"/>
      <c r="AV94" s="292"/>
      <c r="AW94" s="292"/>
      <c r="AX94" s="292"/>
    </row>
    <row r="95" spans="1:50" s="109" customFormat="1" ht="19.149999999999999" customHeight="1">
      <c r="A95" s="327" t="s">
        <v>75</v>
      </c>
      <c r="B95" s="328"/>
      <c r="C95" s="328"/>
      <c r="D95" s="329"/>
      <c r="E95" s="336" t="s">
        <v>232</v>
      </c>
      <c r="F95" s="306"/>
      <c r="G95" s="306"/>
      <c r="H95" s="306"/>
      <c r="I95" s="306"/>
      <c r="J95" s="306"/>
      <c r="K95" s="306"/>
      <c r="L95" s="306"/>
      <c r="M95" s="306"/>
      <c r="N95" s="306"/>
      <c r="O95" s="307"/>
      <c r="P95" s="308">
        <f>③継続契約算出表!K21</f>
        <v>0</v>
      </c>
      <c r="Q95" s="309"/>
      <c r="R95" s="309"/>
      <c r="S95" s="309"/>
      <c r="T95" s="310"/>
      <c r="U95" s="325" t="s">
        <v>226</v>
      </c>
      <c r="V95" s="326"/>
      <c r="W95" s="326"/>
      <c r="X95" s="248"/>
      <c r="Y95" s="144">
        <f>③継続契約算出表!$F$17</f>
        <v>0</v>
      </c>
      <c r="Z95" s="122" t="s">
        <v>110</v>
      </c>
      <c r="AA95" s="113"/>
      <c r="AB95" s="123"/>
      <c r="AE95" s="144">
        <f>③継続契約算出表!$H$17</f>
        <v>0</v>
      </c>
      <c r="AF95" s="122" t="s">
        <v>110</v>
      </c>
      <c r="AK95" s="123"/>
      <c r="AL95" s="115" t="s">
        <v>227</v>
      </c>
      <c r="AM95" s="115"/>
      <c r="AN95" s="115"/>
      <c r="AO95" s="144">
        <f>③継続契約算出表!$J$17</f>
        <v>0</v>
      </c>
      <c r="AP95" s="122" t="s">
        <v>110</v>
      </c>
      <c r="AQ95" s="113"/>
      <c r="AR95" s="115"/>
      <c r="AS95" s="115"/>
      <c r="AT95" s="115"/>
      <c r="AU95" s="115"/>
      <c r="AV95" s="115"/>
      <c r="AW95" s="115"/>
      <c r="AX95" s="145"/>
    </row>
    <row r="96" spans="1:50" s="109" customFormat="1" ht="19.149999999999999" customHeight="1">
      <c r="A96" s="330"/>
      <c r="B96" s="331"/>
      <c r="C96" s="331"/>
      <c r="D96" s="332"/>
      <c r="E96" s="313" t="s">
        <v>233</v>
      </c>
      <c r="F96" s="313"/>
      <c r="G96" s="313"/>
      <c r="H96" s="313"/>
      <c r="I96" s="313"/>
      <c r="J96" s="313"/>
      <c r="K96" s="313"/>
      <c r="L96" s="313"/>
      <c r="M96" s="313"/>
      <c r="N96" s="313"/>
      <c r="O96" s="313"/>
      <c r="P96" s="314">
        <f>ROUND((P95)*0.2,-1)</f>
        <v>0</v>
      </c>
      <c r="Q96" s="315"/>
      <c r="R96" s="315"/>
      <c r="S96" s="315"/>
      <c r="T96" s="316"/>
      <c r="U96" s="317" t="s">
        <v>236</v>
      </c>
      <c r="V96" s="318"/>
      <c r="W96" s="318"/>
      <c r="X96" s="318"/>
      <c r="Y96" s="318"/>
      <c r="Z96" s="318"/>
      <c r="AA96" s="318"/>
      <c r="AB96" s="318"/>
      <c r="AC96" s="318"/>
      <c r="AD96" s="318"/>
      <c r="AE96" s="318"/>
      <c r="AF96" s="318"/>
      <c r="AG96" s="318"/>
      <c r="AH96" s="318"/>
      <c r="AI96" s="318"/>
      <c r="AJ96" s="318"/>
      <c r="AK96" s="318"/>
      <c r="AL96" s="318"/>
      <c r="AM96" s="318"/>
      <c r="AN96" s="318"/>
      <c r="AO96" s="318"/>
      <c r="AP96" s="318"/>
      <c r="AQ96" s="318"/>
      <c r="AR96" s="318"/>
      <c r="AS96" s="318"/>
      <c r="AT96" s="318"/>
      <c r="AU96" s="318"/>
      <c r="AV96" s="318"/>
      <c r="AW96" s="318"/>
      <c r="AX96" s="319"/>
    </row>
    <row r="97" spans="1:50" s="109" customFormat="1" ht="19.149999999999999" customHeight="1">
      <c r="A97" s="333"/>
      <c r="B97" s="334"/>
      <c r="C97" s="334"/>
      <c r="D97" s="335"/>
      <c r="E97" s="320" t="s">
        <v>82</v>
      </c>
      <c r="F97" s="320"/>
      <c r="G97" s="320"/>
      <c r="H97" s="320"/>
      <c r="I97" s="320"/>
      <c r="J97" s="320"/>
      <c r="K97" s="320"/>
      <c r="L97" s="320"/>
      <c r="M97" s="320"/>
      <c r="N97" s="320"/>
      <c r="O97" s="320"/>
      <c r="P97" s="321">
        <f>SUM(P95:P96)</f>
        <v>0</v>
      </c>
      <c r="Q97" s="322"/>
      <c r="R97" s="322"/>
      <c r="S97" s="322"/>
      <c r="T97" s="322"/>
      <c r="U97" s="317" t="s">
        <v>235</v>
      </c>
      <c r="V97" s="318"/>
      <c r="W97" s="318"/>
      <c r="X97" s="318"/>
      <c r="Y97" s="318"/>
      <c r="Z97" s="318"/>
      <c r="AA97" s="318"/>
      <c r="AB97" s="318"/>
      <c r="AC97" s="318"/>
      <c r="AD97" s="318"/>
      <c r="AE97" s="318"/>
      <c r="AF97" s="318"/>
      <c r="AG97" s="318"/>
      <c r="AH97" s="318"/>
      <c r="AI97" s="318"/>
      <c r="AJ97" s="318"/>
      <c r="AK97" s="318"/>
      <c r="AL97" s="318"/>
      <c r="AM97" s="318"/>
      <c r="AN97" s="318"/>
      <c r="AO97" s="318"/>
      <c r="AP97" s="318"/>
      <c r="AQ97" s="318"/>
      <c r="AR97" s="318"/>
      <c r="AS97" s="318"/>
      <c r="AT97" s="318"/>
      <c r="AU97" s="318"/>
      <c r="AV97" s="318"/>
      <c r="AW97" s="318"/>
      <c r="AX97" s="319"/>
    </row>
    <row r="98" spans="1:50" s="109" customFormat="1" ht="19.149999999999999" customHeight="1" thickBot="1">
      <c r="A98" s="270" t="s">
        <v>78</v>
      </c>
      <c r="B98" s="270"/>
      <c r="C98" s="270"/>
      <c r="D98" s="270"/>
      <c r="E98" s="270"/>
      <c r="F98" s="270"/>
      <c r="G98" s="270"/>
      <c r="H98" s="270"/>
      <c r="I98" s="270"/>
      <c r="J98" s="270"/>
      <c r="K98" s="270"/>
      <c r="L98" s="270"/>
      <c r="M98" s="270"/>
      <c r="N98" s="270"/>
      <c r="O98" s="270"/>
      <c r="P98" s="271">
        <f>ROUND(P97*0.3,-1)</f>
        <v>0</v>
      </c>
      <c r="Q98" s="272"/>
      <c r="R98" s="272"/>
      <c r="S98" s="272"/>
      <c r="T98" s="272"/>
      <c r="U98" s="273" t="s">
        <v>83</v>
      </c>
      <c r="V98" s="274"/>
      <c r="W98" s="274"/>
      <c r="X98" s="274"/>
      <c r="Y98" s="274"/>
      <c r="Z98" s="274"/>
      <c r="AA98" s="274"/>
      <c r="AB98" s="274"/>
      <c r="AC98" s="274"/>
      <c r="AD98" s="274"/>
      <c r="AE98" s="274"/>
      <c r="AF98" s="274"/>
      <c r="AG98" s="274"/>
      <c r="AH98" s="274"/>
      <c r="AI98" s="274"/>
      <c r="AJ98" s="274"/>
      <c r="AK98" s="274"/>
      <c r="AL98" s="274"/>
      <c r="AM98" s="274"/>
      <c r="AN98" s="274"/>
      <c r="AO98" s="274"/>
      <c r="AP98" s="274"/>
      <c r="AQ98" s="274"/>
      <c r="AR98" s="274"/>
      <c r="AS98" s="274"/>
      <c r="AT98" s="274"/>
      <c r="AU98" s="274"/>
      <c r="AV98" s="274"/>
      <c r="AW98" s="274"/>
      <c r="AX98" s="275"/>
    </row>
    <row r="99" spans="1:50" s="109" customFormat="1" ht="19.149999999999999" customHeight="1" thickTop="1" thickBot="1">
      <c r="A99" s="276" t="s">
        <v>86</v>
      </c>
      <c r="B99" s="276"/>
      <c r="C99" s="276"/>
      <c r="D99" s="276"/>
      <c r="E99" s="276"/>
      <c r="F99" s="276"/>
      <c r="G99" s="276"/>
      <c r="H99" s="276"/>
      <c r="I99" s="276"/>
      <c r="J99" s="276"/>
      <c r="K99" s="276"/>
      <c r="L99" s="276"/>
      <c r="M99" s="276"/>
      <c r="N99" s="276"/>
      <c r="O99" s="277"/>
      <c r="P99" s="278">
        <f>P97+P98</f>
        <v>0</v>
      </c>
      <c r="Q99" s="279"/>
      <c r="R99" s="279"/>
      <c r="S99" s="279"/>
      <c r="T99" s="280"/>
      <c r="U99" s="281"/>
      <c r="V99" s="281"/>
      <c r="W99" s="281"/>
      <c r="X99" s="281"/>
      <c r="Y99" s="281"/>
      <c r="Z99" s="281"/>
      <c r="AA99" s="281"/>
      <c r="AB99" s="281"/>
      <c r="AC99" s="281"/>
      <c r="AD99" s="281"/>
      <c r="AE99" s="281"/>
      <c r="AF99" s="281"/>
      <c r="AG99" s="281"/>
      <c r="AH99" s="281"/>
      <c r="AI99" s="281"/>
      <c r="AJ99" s="281"/>
      <c r="AK99" s="281"/>
      <c r="AL99" s="281"/>
      <c r="AM99" s="281"/>
      <c r="AN99" s="281"/>
      <c r="AO99" s="281"/>
      <c r="AP99" s="281"/>
      <c r="AQ99" s="281"/>
      <c r="AR99" s="281"/>
      <c r="AS99" s="281"/>
      <c r="AT99" s="281"/>
      <c r="AU99" s="281"/>
      <c r="AV99" s="281"/>
      <c r="AW99" s="281"/>
      <c r="AX99" s="282"/>
    </row>
    <row r="100" spans="1:50" s="109" customFormat="1" ht="19.149999999999999" customHeight="1" thickBot="1">
      <c r="A100" s="283" t="s">
        <v>87</v>
      </c>
      <c r="B100" s="284"/>
      <c r="C100" s="284"/>
      <c r="D100" s="284"/>
      <c r="E100" s="284"/>
      <c r="F100" s="284"/>
      <c r="G100" s="284"/>
      <c r="H100" s="284"/>
      <c r="I100" s="284"/>
      <c r="J100" s="284"/>
      <c r="K100" s="284"/>
      <c r="L100" s="284"/>
      <c r="M100" s="284"/>
      <c r="N100" s="284"/>
      <c r="O100" s="285"/>
      <c r="P100" s="286">
        <f>ROUND((U100+1)*P99,0)</f>
        <v>0</v>
      </c>
      <c r="Q100" s="287"/>
      <c r="R100" s="287"/>
      <c r="S100" s="287"/>
      <c r="T100" s="288"/>
      <c r="U100" s="289">
        <v>0.1</v>
      </c>
      <c r="V100" s="290"/>
      <c r="W100" s="290"/>
      <c r="X100" s="290"/>
      <c r="Y100" s="323"/>
      <c r="Z100" s="323"/>
      <c r="AA100" s="323"/>
      <c r="AB100" s="323"/>
      <c r="AC100" s="323"/>
      <c r="AD100" s="323"/>
      <c r="AE100" s="323"/>
      <c r="AF100" s="323"/>
      <c r="AG100" s="323"/>
      <c r="AH100" s="323"/>
      <c r="AI100" s="323"/>
      <c r="AJ100" s="323"/>
      <c r="AK100" s="323"/>
      <c r="AL100" s="323"/>
      <c r="AM100" s="323"/>
      <c r="AN100" s="323"/>
      <c r="AO100" s="323"/>
      <c r="AP100" s="323"/>
      <c r="AQ100" s="323"/>
      <c r="AR100" s="323"/>
      <c r="AS100" s="323"/>
      <c r="AT100" s="323"/>
      <c r="AU100" s="323"/>
      <c r="AV100" s="323"/>
      <c r="AW100" s="323"/>
      <c r="AX100" s="324"/>
    </row>
    <row r="101" spans="1:50" s="109" customFormat="1" ht="19.149999999999999" customHeight="1">
      <c r="A101" s="126"/>
      <c r="B101" s="126"/>
      <c r="C101" s="126"/>
      <c r="D101" s="126"/>
      <c r="E101" s="126"/>
      <c r="F101" s="126"/>
      <c r="G101" s="126"/>
      <c r="H101" s="126"/>
      <c r="I101" s="126"/>
      <c r="J101" s="126"/>
      <c r="K101" s="126"/>
      <c r="L101" s="126"/>
      <c r="M101" s="126"/>
      <c r="N101" s="126"/>
      <c r="O101" s="126"/>
      <c r="P101" s="127"/>
      <c r="Q101" s="127"/>
      <c r="R101" s="127"/>
      <c r="S101" s="127"/>
      <c r="T101" s="127"/>
      <c r="U101" s="125"/>
      <c r="V101" s="125"/>
      <c r="W101" s="125"/>
      <c r="X101" s="125"/>
      <c r="Y101" s="125"/>
      <c r="Z101" s="125"/>
      <c r="AA101" s="125"/>
      <c r="AB101" s="125"/>
      <c r="AC101" s="125"/>
      <c r="AD101" s="125"/>
      <c r="AE101" s="125"/>
      <c r="AF101" s="125"/>
      <c r="AG101" s="125"/>
      <c r="AH101" s="125"/>
      <c r="AI101" s="125"/>
      <c r="AJ101" s="125"/>
      <c r="AK101" s="125"/>
      <c r="AL101" s="125"/>
      <c r="AM101" s="125"/>
      <c r="AN101" s="125"/>
      <c r="AO101" s="125"/>
      <c r="AP101" s="125"/>
      <c r="AQ101" s="125"/>
      <c r="AR101" s="125"/>
      <c r="AS101" s="125"/>
      <c r="AT101" s="125"/>
      <c r="AU101" s="125"/>
      <c r="AV101" s="125"/>
      <c r="AW101" s="125"/>
      <c r="AX101" s="125"/>
    </row>
    <row r="102" spans="1:50" s="109" customFormat="1" ht="19.149999999999999" customHeight="1">
      <c r="B102" s="116"/>
      <c r="C102" s="116"/>
      <c r="D102" s="116"/>
      <c r="E102" s="116"/>
      <c r="F102" s="116"/>
      <c r="G102" s="116"/>
      <c r="H102" s="116"/>
      <c r="I102" s="116"/>
      <c r="J102" s="116"/>
      <c r="K102" s="116"/>
      <c r="L102" s="116"/>
      <c r="M102" s="116"/>
      <c r="N102" s="116"/>
      <c r="O102" s="116"/>
      <c r="P102" s="117"/>
      <c r="Q102" s="117"/>
      <c r="R102" s="117"/>
      <c r="S102" s="117"/>
      <c r="T102" s="117"/>
      <c r="U102" s="125"/>
      <c r="V102" s="125"/>
      <c r="W102" s="125"/>
      <c r="X102" s="125"/>
      <c r="Y102" s="125"/>
      <c r="Z102" s="125"/>
      <c r="AA102" s="125"/>
      <c r="AB102" s="125"/>
      <c r="AC102" s="125"/>
      <c r="AD102" s="125"/>
      <c r="AE102" s="125"/>
      <c r="AF102" s="125"/>
      <c r="AG102" s="125"/>
      <c r="AH102" s="125"/>
      <c r="AI102" s="125"/>
      <c r="AJ102" s="125"/>
      <c r="AK102" s="125"/>
      <c r="AL102" s="125"/>
      <c r="AM102" s="125"/>
      <c r="AN102" s="125"/>
      <c r="AO102" s="125"/>
      <c r="AP102" s="125"/>
      <c r="AQ102" s="125"/>
      <c r="AR102" s="125"/>
      <c r="AS102" s="125"/>
      <c r="AT102" s="125"/>
      <c r="AU102" s="125"/>
      <c r="AV102" s="125"/>
      <c r="AW102" s="125"/>
      <c r="AX102" s="125"/>
    </row>
    <row r="103" spans="1:50" s="109" customFormat="1" ht="19.149999999999999" customHeight="1">
      <c r="A103" s="135" t="s">
        <v>117</v>
      </c>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row>
    <row r="104" spans="1:50" ht="19.149999999999999" customHeight="1">
      <c r="A104" s="26" t="s">
        <v>134</v>
      </c>
      <c r="B104" s="26"/>
      <c r="C104" s="26"/>
      <c r="D104" s="26"/>
      <c r="E104" s="26"/>
      <c r="F104" s="109"/>
      <c r="G104" s="109"/>
      <c r="H104" s="109"/>
      <c r="I104" s="109"/>
      <c r="J104" s="109"/>
      <c r="K104" s="109"/>
      <c r="L104" s="109"/>
      <c r="M104" s="109"/>
      <c r="N104" s="109"/>
      <c r="O104" s="109"/>
      <c r="P104" s="109"/>
      <c r="Q104" s="109"/>
      <c r="R104" s="109"/>
      <c r="S104" s="109"/>
      <c r="T104" s="109"/>
      <c r="U104" s="109"/>
      <c r="V104" s="109"/>
      <c r="W104" s="109"/>
      <c r="X104" s="109"/>
      <c r="Y104" s="109"/>
      <c r="Z104" s="109"/>
      <c r="AA104" s="109"/>
      <c r="AB104" s="109"/>
      <c r="AC104" s="109"/>
      <c r="AD104" s="109"/>
      <c r="AE104" s="109"/>
      <c r="AF104" s="109"/>
      <c r="AG104" s="109"/>
      <c r="AH104" s="109"/>
      <c r="AI104" s="109"/>
      <c r="AJ104" s="109"/>
      <c r="AK104" s="109"/>
      <c r="AL104" s="109"/>
      <c r="AM104" s="109"/>
      <c r="AN104" s="109"/>
      <c r="AO104" s="109"/>
      <c r="AP104" s="109"/>
      <c r="AQ104" s="109"/>
      <c r="AR104" s="109"/>
      <c r="AS104" s="109"/>
      <c r="AT104" s="109"/>
      <c r="AU104" s="109"/>
      <c r="AV104" s="109"/>
      <c r="AW104" s="109"/>
      <c r="AX104" s="109"/>
    </row>
    <row r="105" spans="1:50" ht="19.149999999999999" customHeight="1">
      <c r="A105" s="294" t="s">
        <v>71</v>
      </c>
      <c r="B105" s="295"/>
      <c r="C105" s="295"/>
      <c r="D105" s="362"/>
      <c r="E105" s="294" t="s">
        <v>72</v>
      </c>
      <c r="F105" s="295"/>
      <c r="G105" s="295"/>
      <c r="H105" s="295"/>
      <c r="I105" s="295"/>
      <c r="J105" s="295"/>
      <c r="K105" s="295"/>
      <c r="L105" s="295"/>
      <c r="M105" s="295"/>
      <c r="N105" s="295"/>
      <c r="O105" s="362"/>
      <c r="P105" s="294" t="s">
        <v>73</v>
      </c>
      <c r="Q105" s="295"/>
      <c r="R105" s="295"/>
      <c r="S105" s="295"/>
      <c r="T105" s="362"/>
      <c r="U105" s="294" t="s">
        <v>81</v>
      </c>
      <c r="V105" s="295"/>
      <c r="W105" s="295"/>
      <c r="X105" s="295"/>
      <c r="Y105" s="295"/>
      <c r="Z105" s="295"/>
      <c r="AA105" s="295"/>
      <c r="AB105" s="295"/>
      <c r="AC105" s="295"/>
      <c r="AD105" s="295"/>
      <c r="AE105" s="295"/>
      <c r="AF105" s="295"/>
      <c r="AG105" s="295"/>
      <c r="AH105" s="295"/>
      <c r="AI105" s="295"/>
      <c r="AJ105" s="295"/>
      <c r="AK105" s="295"/>
      <c r="AL105" s="295"/>
      <c r="AM105" s="295"/>
      <c r="AN105" s="295"/>
      <c r="AO105" s="295"/>
      <c r="AP105" s="295"/>
      <c r="AQ105" s="295"/>
      <c r="AR105" s="295"/>
      <c r="AS105" s="295"/>
      <c r="AT105" s="295"/>
      <c r="AU105" s="295"/>
      <c r="AV105" s="295"/>
      <c r="AW105" s="295"/>
      <c r="AX105" s="362"/>
    </row>
    <row r="106" spans="1:50" ht="19.149999999999999" customHeight="1">
      <c r="A106" s="296" t="s">
        <v>75</v>
      </c>
      <c r="B106" s="297"/>
      <c r="C106" s="297"/>
      <c r="D106" s="298"/>
      <c r="E106" s="317" t="s">
        <v>206</v>
      </c>
      <c r="F106" s="318"/>
      <c r="G106" s="318"/>
      <c r="H106" s="318"/>
      <c r="I106" s="318"/>
      <c r="J106" s="318"/>
      <c r="K106" s="318"/>
      <c r="L106" s="318"/>
      <c r="M106" s="318"/>
      <c r="N106" s="318"/>
      <c r="O106" s="319"/>
      <c r="P106" s="355">
        <f>U106*AC106</f>
        <v>0</v>
      </c>
      <c r="Q106" s="356"/>
      <c r="R106" s="356"/>
      <c r="S106" s="356"/>
      <c r="T106" s="420"/>
      <c r="U106" s="311">
        <f>SUM('④実績払い算出表(治験薬保管・生検・PK用)'!K19:K20)</f>
        <v>0</v>
      </c>
      <c r="V106" s="312"/>
      <c r="W106" s="312"/>
      <c r="X106" s="312"/>
      <c r="Y106" s="122" t="s">
        <v>96</v>
      </c>
      <c r="Z106" s="113"/>
      <c r="AA106" s="128"/>
      <c r="AB106" s="113" t="s">
        <v>95</v>
      </c>
      <c r="AC106" s="159">
        <f>IF('④実績払い算出表(治験薬保管・生検・PK用)'!I15="回数入力",0,'④実績払い算出表(治験薬保管・生検・PK用)'!I15)</f>
        <v>0</v>
      </c>
      <c r="AD106" s="122" t="s">
        <v>100</v>
      </c>
      <c r="AE106" s="113"/>
      <c r="AF106" s="123"/>
      <c r="AH106" s="115"/>
      <c r="AI106" s="115"/>
      <c r="AJ106" s="115"/>
      <c r="AK106" s="115"/>
      <c r="AL106" s="115"/>
      <c r="AM106" s="115"/>
      <c r="AN106" s="115"/>
      <c r="AO106" s="115"/>
      <c r="AP106" s="115"/>
      <c r="AQ106" s="115"/>
      <c r="AR106" s="115"/>
      <c r="AS106" s="115"/>
      <c r="AT106" s="115"/>
      <c r="AU106" s="115"/>
      <c r="AV106" s="115"/>
      <c r="AW106" s="115"/>
      <c r="AX106" s="145"/>
    </row>
    <row r="107" spans="1:50" ht="19.149999999999999" customHeight="1">
      <c r="A107" s="299"/>
      <c r="B107" s="300"/>
      <c r="C107" s="300"/>
      <c r="D107" s="301"/>
      <c r="E107" s="317" t="s">
        <v>205</v>
      </c>
      <c r="F107" s="318"/>
      <c r="G107" s="318"/>
      <c r="H107" s="318"/>
      <c r="I107" s="318"/>
      <c r="J107" s="318"/>
      <c r="K107" s="318"/>
      <c r="L107" s="318"/>
      <c r="M107" s="318"/>
      <c r="N107" s="318"/>
      <c r="O107" s="319"/>
      <c r="P107" s="355">
        <f>U107*AC107</f>
        <v>0</v>
      </c>
      <c r="Q107" s="356"/>
      <c r="R107" s="356"/>
      <c r="S107" s="356"/>
      <c r="T107" s="420"/>
      <c r="U107" s="311">
        <f>SUM('④実績払い算出表(治験薬保管・生検・PK用)'!K17:K18)</f>
        <v>0</v>
      </c>
      <c r="V107" s="312"/>
      <c r="W107" s="312"/>
      <c r="X107" s="312"/>
      <c r="Y107" s="122" t="s">
        <v>96</v>
      </c>
      <c r="Z107" s="109"/>
      <c r="AA107" s="128"/>
      <c r="AB107" s="109" t="s">
        <v>95</v>
      </c>
      <c r="AC107" s="144">
        <f>IF('④実績払い算出表(治験薬保管・生検・PK用)'!I15="回数入力",0,'④実績払い算出表(治験薬保管・生検・PK用)'!I15)</f>
        <v>0</v>
      </c>
      <c r="AD107" s="122" t="s">
        <v>100</v>
      </c>
      <c r="AE107" s="113"/>
      <c r="AF107" s="123"/>
      <c r="AG107" s="115"/>
      <c r="AH107" s="115"/>
      <c r="AI107" s="113"/>
      <c r="AJ107" s="113"/>
      <c r="AK107" s="129"/>
      <c r="AL107" s="129"/>
      <c r="AM107" s="129"/>
      <c r="AN107" s="129"/>
      <c r="AO107" s="128"/>
      <c r="AP107" s="128"/>
      <c r="AQ107" s="128"/>
      <c r="AR107" s="128"/>
      <c r="AS107" s="128"/>
      <c r="AT107" s="128"/>
      <c r="AU107" s="128"/>
      <c r="AV107" s="128"/>
      <c r="AW107" s="128"/>
      <c r="AX107" s="124"/>
    </row>
    <row r="108" spans="1:50" ht="19.149999999999999" customHeight="1">
      <c r="A108" s="299"/>
      <c r="B108" s="300"/>
      <c r="C108" s="300"/>
      <c r="D108" s="301"/>
      <c r="E108" s="313" t="s">
        <v>194</v>
      </c>
      <c r="F108" s="313"/>
      <c r="G108" s="313"/>
      <c r="H108" s="313"/>
      <c r="I108" s="313"/>
      <c r="J108" s="313"/>
      <c r="K108" s="313"/>
      <c r="L108" s="313"/>
      <c r="M108" s="313"/>
      <c r="N108" s="313"/>
      <c r="O108" s="313"/>
      <c r="P108" s="314">
        <f>ROUND((P106+P107)*0.2,-1)</f>
        <v>0</v>
      </c>
      <c r="Q108" s="315"/>
      <c r="R108" s="315"/>
      <c r="S108" s="315"/>
      <c r="T108" s="316"/>
      <c r="U108" s="317" t="s">
        <v>207</v>
      </c>
      <c r="V108" s="318"/>
      <c r="W108" s="318"/>
      <c r="X108" s="318"/>
      <c r="Y108" s="318"/>
      <c r="Z108" s="318"/>
      <c r="AA108" s="318"/>
      <c r="AB108" s="318"/>
      <c r="AC108" s="318"/>
      <c r="AD108" s="318"/>
      <c r="AE108" s="318"/>
      <c r="AF108" s="318"/>
      <c r="AG108" s="318"/>
      <c r="AH108" s="318"/>
      <c r="AI108" s="318"/>
      <c r="AJ108" s="318"/>
      <c r="AK108" s="318"/>
      <c r="AL108" s="318"/>
      <c r="AM108" s="318"/>
      <c r="AN108" s="318"/>
      <c r="AO108" s="318"/>
      <c r="AP108" s="318"/>
      <c r="AQ108" s="318"/>
      <c r="AR108" s="318"/>
      <c r="AS108" s="318"/>
      <c r="AT108" s="318"/>
      <c r="AU108" s="318"/>
      <c r="AV108" s="318"/>
      <c r="AW108" s="318"/>
      <c r="AX108" s="319"/>
    </row>
    <row r="109" spans="1:50" ht="19.149999999999999" customHeight="1">
      <c r="A109" s="302"/>
      <c r="B109" s="303"/>
      <c r="C109" s="303"/>
      <c r="D109" s="304"/>
      <c r="E109" s="421" t="s">
        <v>82</v>
      </c>
      <c r="F109" s="422"/>
      <c r="G109" s="422"/>
      <c r="H109" s="422"/>
      <c r="I109" s="422"/>
      <c r="J109" s="422"/>
      <c r="K109" s="422"/>
      <c r="L109" s="422"/>
      <c r="M109" s="422"/>
      <c r="N109" s="422"/>
      <c r="O109" s="423"/>
      <c r="P109" s="314">
        <f>SUM(P106:P108)</f>
        <v>0</v>
      </c>
      <c r="Q109" s="315"/>
      <c r="R109" s="315"/>
      <c r="S109" s="315"/>
      <c r="T109" s="316"/>
      <c r="U109" s="317" t="s">
        <v>208</v>
      </c>
      <c r="V109" s="318"/>
      <c r="W109" s="318"/>
      <c r="X109" s="318"/>
      <c r="Y109" s="318"/>
      <c r="Z109" s="318"/>
      <c r="AA109" s="318"/>
      <c r="AB109" s="318"/>
      <c r="AC109" s="318"/>
      <c r="AD109" s="318"/>
      <c r="AE109" s="318"/>
      <c r="AF109" s="318"/>
      <c r="AG109" s="318"/>
      <c r="AH109" s="318"/>
      <c r="AI109" s="318"/>
      <c r="AJ109" s="318"/>
      <c r="AK109" s="318"/>
      <c r="AL109" s="318"/>
      <c r="AM109" s="318"/>
      <c r="AN109" s="318"/>
      <c r="AO109" s="318"/>
      <c r="AP109" s="318"/>
      <c r="AQ109" s="318"/>
      <c r="AR109" s="318"/>
      <c r="AS109" s="318"/>
      <c r="AT109" s="318"/>
      <c r="AU109" s="318"/>
      <c r="AV109" s="318"/>
      <c r="AW109" s="318"/>
      <c r="AX109" s="319"/>
    </row>
    <row r="110" spans="1:50" ht="19.149999999999999" customHeight="1" thickBot="1">
      <c r="A110" s="270" t="s">
        <v>78</v>
      </c>
      <c r="B110" s="270"/>
      <c r="C110" s="270"/>
      <c r="D110" s="270"/>
      <c r="E110" s="270"/>
      <c r="F110" s="270"/>
      <c r="G110" s="270"/>
      <c r="H110" s="270"/>
      <c r="I110" s="270"/>
      <c r="J110" s="270"/>
      <c r="K110" s="270"/>
      <c r="L110" s="270"/>
      <c r="M110" s="270"/>
      <c r="N110" s="270"/>
      <c r="O110" s="270"/>
      <c r="P110" s="271">
        <f>ROUND(P109*0.3,-1)</f>
        <v>0</v>
      </c>
      <c r="Q110" s="272"/>
      <c r="R110" s="272"/>
      <c r="S110" s="272"/>
      <c r="T110" s="272"/>
      <c r="U110" s="273" t="s">
        <v>83</v>
      </c>
      <c r="V110" s="274"/>
      <c r="W110" s="274"/>
      <c r="X110" s="274"/>
      <c r="Y110" s="274"/>
      <c r="Z110" s="274"/>
      <c r="AA110" s="274"/>
      <c r="AB110" s="274"/>
      <c r="AC110" s="274"/>
      <c r="AD110" s="274"/>
      <c r="AE110" s="274"/>
      <c r="AF110" s="274"/>
      <c r="AG110" s="274"/>
      <c r="AH110" s="274"/>
      <c r="AI110" s="274"/>
      <c r="AJ110" s="274"/>
      <c r="AK110" s="274"/>
      <c r="AL110" s="274"/>
      <c r="AM110" s="274"/>
      <c r="AN110" s="274"/>
      <c r="AO110" s="274"/>
      <c r="AP110" s="274"/>
      <c r="AQ110" s="274"/>
      <c r="AR110" s="274"/>
      <c r="AS110" s="274"/>
      <c r="AT110" s="274"/>
      <c r="AU110" s="274"/>
      <c r="AV110" s="274"/>
      <c r="AW110" s="274"/>
      <c r="AX110" s="275"/>
    </row>
    <row r="111" spans="1:50" ht="19.149999999999999" customHeight="1" thickTop="1" thickBot="1">
      <c r="A111" s="276" t="s">
        <v>86</v>
      </c>
      <c r="B111" s="276"/>
      <c r="C111" s="276"/>
      <c r="D111" s="276"/>
      <c r="E111" s="276"/>
      <c r="F111" s="276"/>
      <c r="G111" s="276"/>
      <c r="H111" s="276"/>
      <c r="I111" s="276"/>
      <c r="J111" s="276"/>
      <c r="K111" s="276"/>
      <c r="L111" s="276"/>
      <c r="M111" s="276"/>
      <c r="N111" s="276"/>
      <c r="O111" s="277"/>
      <c r="P111" s="278">
        <f>P109+P110</f>
        <v>0</v>
      </c>
      <c r="Q111" s="279"/>
      <c r="R111" s="279"/>
      <c r="S111" s="279"/>
      <c r="T111" s="280"/>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Q111" s="281"/>
      <c r="AR111" s="281"/>
      <c r="AS111" s="281"/>
      <c r="AT111" s="281"/>
      <c r="AU111" s="281"/>
      <c r="AV111" s="281"/>
      <c r="AW111" s="281"/>
      <c r="AX111" s="282"/>
    </row>
    <row r="112" spans="1:50" ht="19.149999999999999" customHeight="1" thickBot="1">
      <c r="A112" s="283" t="s">
        <v>87</v>
      </c>
      <c r="B112" s="284"/>
      <c r="C112" s="284"/>
      <c r="D112" s="284"/>
      <c r="E112" s="284"/>
      <c r="F112" s="284"/>
      <c r="G112" s="284"/>
      <c r="H112" s="284"/>
      <c r="I112" s="284"/>
      <c r="J112" s="284"/>
      <c r="K112" s="284"/>
      <c r="L112" s="284"/>
      <c r="M112" s="284"/>
      <c r="N112" s="284"/>
      <c r="O112" s="285"/>
      <c r="P112" s="286">
        <f>ROUND((U112+1)*P111,0)</f>
        <v>0</v>
      </c>
      <c r="Q112" s="287"/>
      <c r="R112" s="287"/>
      <c r="S112" s="287"/>
      <c r="T112" s="288"/>
      <c r="U112" s="289">
        <v>0.1</v>
      </c>
      <c r="V112" s="290"/>
      <c r="W112" s="290"/>
      <c r="X112" s="290"/>
      <c r="Y112" s="323"/>
      <c r="Z112" s="323"/>
      <c r="AA112" s="323"/>
      <c r="AB112" s="323"/>
      <c r="AC112" s="323"/>
      <c r="AD112" s="323"/>
      <c r="AE112" s="323"/>
      <c r="AF112" s="323"/>
      <c r="AG112" s="323"/>
      <c r="AH112" s="323"/>
      <c r="AI112" s="323"/>
      <c r="AJ112" s="323"/>
      <c r="AK112" s="323"/>
      <c r="AL112" s="323"/>
      <c r="AM112" s="323"/>
      <c r="AN112" s="323"/>
      <c r="AO112" s="323"/>
      <c r="AP112" s="323"/>
      <c r="AQ112" s="323"/>
      <c r="AR112" s="323"/>
      <c r="AS112" s="323"/>
      <c r="AT112" s="323"/>
      <c r="AU112" s="323"/>
      <c r="AV112" s="323"/>
      <c r="AW112" s="323"/>
      <c r="AX112" s="324"/>
    </row>
    <row r="113" spans="1:50" ht="19.149999999999999" customHeight="1"/>
    <row r="114" spans="1:50" ht="19.149999999999999" customHeight="1">
      <c r="A114" s="26" t="s">
        <v>135</v>
      </c>
      <c r="B114" s="154"/>
      <c r="C114" s="154"/>
      <c r="D114" s="154"/>
      <c r="E114" s="154"/>
      <c r="F114" s="154"/>
      <c r="G114" s="109"/>
      <c r="H114" s="109"/>
      <c r="I114" s="109"/>
      <c r="J114" s="109"/>
      <c r="K114" s="109"/>
      <c r="L114" s="109"/>
      <c r="M114" s="109"/>
      <c r="N114" s="109"/>
      <c r="O114" s="109"/>
      <c r="P114" s="109"/>
      <c r="Q114" s="109"/>
      <c r="R114" s="109"/>
      <c r="S114" s="109"/>
      <c r="T114" s="109"/>
      <c r="U114" s="109"/>
      <c r="V114" s="109"/>
      <c r="W114" s="109"/>
      <c r="X114" s="109"/>
      <c r="Y114" s="109"/>
      <c r="Z114" s="109"/>
      <c r="AA114" s="109"/>
      <c r="AB114" s="109"/>
      <c r="AC114" s="109"/>
      <c r="AD114" s="109"/>
      <c r="AE114" s="109"/>
      <c r="AF114" s="109"/>
      <c r="AG114" s="109"/>
      <c r="AH114" s="109"/>
      <c r="AI114" s="109"/>
      <c r="AJ114" s="109"/>
      <c r="AK114" s="109"/>
      <c r="AL114" s="109"/>
      <c r="AM114" s="109"/>
      <c r="AN114" s="109"/>
      <c r="AO114" s="109"/>
      <c r="AP114" s="109"/>
      <c r="AQ114" s="109"/>
      <c r="AR114" s="109"/>
      <c r="AS114" s="109"/>
      <c r="AT114" s="109"/>
      <c r="AU114" s="109"/>
      <c r="AV114" s="109"/>
      <c r="AW114" s="109"/>
      <c r="AX114" s="109"/>
    </row>
    <row r="115" spans="1:50" ht="19.149999999999999" customHeight="1">
      <c r="A115" s="292" t="s">
        <v>71</v>
      </c>
      <c r="B115" s="292"/>
      <c r="C115" s="292"/>
      <c r="D115" s="292"/>
      <c r="E115" s="293" t="s">
        <v>72</v>
      </c>
      <c r="F115" s="293"/>
      <c r="G115" s="293"/>
      <c r="H115" s="293"/>
      <c r="I115" s="293"/>
      <c r="J115" s="293"/>
      <c r="K115" s="293"/>
      <c r="L115" s="293"/>
      <c r="M115" s="293"/>
      <c r="N115" s="293"/>
      <c r="O115" s="293"/>
      <c r="P115" s="294" t="s">
        <v>73</v>
      </c>
      <c r="Q115" s="295"/>
      <c r="R115" s="295"/>
      <c r="S115" s="295"/>
      <c r="T115" s="295"/>
      <c r="U115" s="292" t="s">
        <v>81</v>
      </c>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2"/>
      <c r="AR115" s="292"/>
      <c r="AS115" s="292"/>
      <c r="AT115" s="292"/>
      <c r="AU115" s="292"/>
      <c r="AV115" s="292"/>
      <c r="AW115" s="292"/>
      <c r="AX115" s="292"/>
    </row>
    <row r="116" spans="1:50" ht="19.149999999999999" customHeight="1">
      <c r="A116" s="296" t="s">
        <v>75</v>
      </c>
      <c r="B116" s="297"/>
      <c r="C116" s="297"/>
      <c r="D116" s="298"/>
      <c r="E116" s="317" t="s">
        <v>206</v>
      </c>
      <c r="F116" s="318"/>
      <c r="G116" s="318"/>
      <c r="H116" s="318"/>
      <c r="I116" s="318"/>
      <c r="J116" s="318"/>
      <c r="K116" s="318"/>
      <c r="L116" s="318"/>
      <c r="M116" s="318"/>
      <c r="N116" s="318"/>
      <c r="O116" s="319"/>
      <c r="P116" s="308">
        <f>U116*AB116</f>
        <v>0</v>
      </c>
      <c r="Q116" s="309"/>
      <c r="R116" s="309"/>
      <c r="S116" s="309"/>
      <c r="T116" s="310"/>
      <c r="U116" s="311">
        <f>SUM('④実績払い算出表(治験薬保管・生検・PK用)'!K29:K30)</f>
        <v>0</v>
      </c>
      <c r="V116" s="312"/>
      <c r="W116" s="312"/>
      <c r="X116" s="312"/>
      <c r="Y116" s="122" t="s">
        <v>85</v>
      </c>
      <c r="Z116" s="113"/>
      <c r="AA116" s="113" t="s">
        <v>95</v>
      </c>
      <c r="AB116" s="159">
        <f>IF('④実績払い算出表(治験薬保管・生検・PK用)'!D32="症例数入力",0,'④実績払い算出表(治験薬保管・生検・PK用)'!D32)</f>
        <v>0</v>
      </c>
      <c r="AC116" s="122" t="s">
        <v>50</v>
      </c>
      <c r="AD116" s="113"/>
      <c r="AE116" s="128"/>
      <c r="AF116" s="123"/>
      <c r="AH116" s="115"/>
      <c r="AI116" s="115"/>
      <c r="AJ116" s="115"/>
      <c r="AK116" s="115"/>
      <c r="AL116" s="115"/>
      <c r="AM116" s="115"/>
      <c r="AN116" s="115"/>
      <c r="AO116" s="115"/>
      <c r="AP116" s="115"/>
      <c r="AQ116" s="115"/>
      <c r="AR116" s="115"/>
      <c r="AS116" s="115"/>
      <c r="AT116" s="115"/>
      <c r="AU116" s="115"/>
      <c r="AV116" s="115"/>
      <c r="AW116" s="115"/>
      <c r="AX116" s="145"/>
    </row>
    <row r="117" spans="1:50" ht="19.149999999999999" customHeight="1">
      <c r="A117" s="299"/>
      <c r="B117" s="300"/>
      <c r="C117" s="300"/>
      <c r="D117" s="301"/>
      <c r="E117" s="317" t="s">
        <v>205</v>
      </c>
      <c r="F117" s="318"/>
      <c r="G117" s="318"/>
      <c r="H117" s="318"/>
      <c r="I117" s="318"/>
      <c r="J117" s="318"/>
      <c r="K117" s="318"/>
      <c r="L117" s="318"/>
      <c r="M117" s="318"/>
      <c r="N117" s="318"/>
      <c r="O117" s="319"/>
      <c r="P117" s="308">
        <f>U117*AB117</f>
        <v>0</v>
      </c>
      <c r="Q117" s="309"/>
      <c r="R117" s="309"/>
      <c r="S117" s="309"/>
      <c r="T117" s="310"/>
      <c r="U117" s="311">
        <f>SUM('④実績払い算出表(治験薬保管・生検・PK用)'!K27:K28)</f>
        <v>0</v>
      </c>
      <c r="V117" s="312"/>
      <c r="W117" s="312"/>
      <c r="X117" s="312"/>
      <c r="Y117" s="122" t="s">
        <v>85</v>
      </c>
      <c r="Z117" s="109"/>
      <c r="AA117" s="109" t="s">
        <v>95</v>
      </c>
      <c r="AB117" s="144">
        <f>IF('④実績払い算出表(治験薬保管・生検・PK用)'!D32="症例数入力",0,'④実績払い算出表(治験薬保管・生検・PK用)'!D32)</f>
        <v>0</v>
      </c>
      <c r="AC117" s="122" t="s">
        <v>50</v>
      </c>
      <c r="AD117" s="113"/>
      <c r="AF117" s="123"/>
      <c r="AG117" s="115"/>
      <c r="AH117" s="115"/>
      <c r="AI117" s="113"/>
      <c r="AJ117" s="113"/>
      <c r="AK117" s="129"/>
      <c r="AL117" s="129"/>
      <c r="AM117" s="129"/>
      <c r="AN117" s="129"/>
      <c r="AO117" s="128"/>
      <c r="AP117" s="128"/>
      <c r="AQ117" s="128"/>
      <c r="AR117" s="128"/>
      <c r="AS117" s="128"/>
      <c r="AT117" s="128"/>
      <c r="AU117" s="128"/>
      <c r="AV117" s="128"/>
      <c r="AW117" s="128"/>
      <c r="AX117" s="124"/>
    </row>
    <row r="118" spans="1:50" ht="19.149999999999999" customHeight="1">
      <c r="A118" s="299"/>
      <c r="B118" s="300"/>
      <c r="C118" s="300"/>
      <c r="D118" s="301"/>
      <c r="E118" s="313" t="s">
        <v>194</v>
      </c>
      <c r="F118" s="313"/>
      <c r="G118" s="313"/>
      <c r="H118" s="313"/>
      <c r="I118" s="313"/>
      <c r="J118" s="313"/>
      <c r="K118" s="313"/>
      <c r="L118" s="313"/>
      <c r="M118" s="313"/>
      <c r="N118" s="313"/>
      <c r="O118" s="313"/>
      <c r="P118" s="314">
        <f>ROUND((P116+P117)*0.2,-1)</f>
        <v>0</v>
      </c>
      <c r="Q118" s="315"/>
      <c r="R118" s="315"/>
      <c r="S118" s="315"/>
      <c r="T118" s="316"/>
      <c r="U118" s="317" t="s">
        <v>207</v>
      </c>
      <c r="V118" s="318"/>
      <c r="W118" s="318"/>
      <c r="X118" s="318"/>
      <c r="Y118" s="318"/>
      <c r="Z118" s="318"/>
      <c r="AA118" s="318"/>
      <c r="AB118" s="318"/>
      <c r="AC118" s="318"/>
      <c r="AD118" s="318"/>
      <c r="AE118" s="318"/>
      <c r="AF118" s="318"/>
      <c r="AG118" s="318"/>
      <c r="AH118" s="318"/>
      <c r="AI118" s="318"/>
      <c r="AJ118" s="318"/>
      <c r="AK118" s="318"/>
      <c r="AL118" s="318"/>
      <c r="AM118" s="318"/>
      <c r="AN118" s="318"/>
      <c r="AO118" s="318"/>
      <c r="AP118" s="318"/>
      <c r="AQ118" s="318"/>
      <c r="AR118" s="318"/>
      <c r="AS118" s="318"/>
      <c r="AT118" s="318"/>
      <c r="AU118" s="318"/>
      <c r="AV118" s="318"/>
      <c r="AW118" s="318"/>
      <c r="AX118" s="319"/>
    </row>
    <row r="119" spans="1:50" ht="19.149999999999999" customHeight="1">
      <c r="A119" s="302"/>
      <c r="B119" s="303"/>
      <c r="C119" s="303"/>
      <c r="D119" s="304"/>
      <c r="E119" s="320" t="s">
        <v>82</v>
      </c>
      <c r="F119" s="320"/>
      <c r="G119" s="320"/>
      <c r="H119" s="320"/>
      <c r="I119" s="320"/>
      <c r="J119" s="320"/>
      <c r="K119" s="320"/>
      <c r="L119" s="320"/>
      <c r="M119" s="320"/>
      <c r="N119" s="320"/>
      <c r="O119" s="320"/>
      <c r="P119" s="321">
        <f>SUM(P116:P118)</f>
        <v>0</v>
      </c>
      <c r="Q119" s="322"/>
      <c r="R119" s="322"/>
      <c r="S119" s="322"/>
      <c r="T119" s="322"/>
      <c r="U119" s="317" t="s">
        <v>208</v>
      </c>
      <c r="V119" s="318"/>
      <c r="W119" s="318"/>
      <c r="X119" s="318"/>
      <c r="Y119" s="318"/>
      <c r="Z119" s="318"/>
      <c r="AA119" s="318"/>
      <c r="AB119" s="318"/>
      <c r="AC119" s="318"/>
      <c r="AD119" s="318"/>
      <c r="AE119" s="318"/>
      <c r="AF119" s="318"/>
      <c r="AG119" s="318"/>
      <c r="AH119" s="318"/>
      <c r="AI119" s="318"/>
      <c r="AJ119" s="318"/>
      <c r="AK119" s="318"/>
      <c r="AL119" s="318"/>
      <c r="AM119" s="318"/>
      <c r="AN119" s="318"/>
      <c r="AO119" s="318"/>
      <c r="AP119" s="318"/>
      <c r="AQ119" s="318"/>
      <c r="AR119" s="318"/>
      <c r="AS119" s="318"/>
      <c r="AT119" s="318"/>
      <c r="AU119" s="318"/>
      <c r="AV119" s="318"/>
      <c r="AW119" s="318"/>
      <c r="AX119" s="319"/>
    </row>
    <row r="120" spans="1:50" ht="19.149999999999999" customHeight="1" thickBot="1">
      <c r="A120" s="270" t="s">
        <v>78</v>
      </c>
      <c r="B120" s="270"/>
      <c r="C120" s="270"/>
      <c r="D120" s="270"/>
      <c r="E120" s="270"/>
      <c r="F120" s="270"/>
      <c r="G120" s="270"/>
      <c r="H120" s="270"/>
      <c r="I120" s="270"/>
      <c r="J120" s="270"/>
      <c r="K120" s="270"/>
      <c r="L120" s="270"/>
      <c r="M120" s="270"/>
      <c r="N120" s="270"/>
      <c r="O120" s="270"/>
      <c r="P120" s="271">
        <f>ROUND(P119*0.3,-1)</f>
        <v>0</v>
      </c>
      <c r="Q120" s="272"/>
      <c r="R120" s="272"/>
      <c r="S120" s="272"/>
      <c r="T120" s="272"/>
      <c r="U120" s="273" t="s">
        <v>83</v>
      </c>
      <c r="V120" s="274"/>
      <c r="W120" s="274"/>
      <c r="X120" s="274"/>
      <c r="Y120" s="274"/>
      <c r="Z120" s="274"/>
      <c r="AA120" s="274"/>
      <c r="AB120" s="274"/>
      <c r="AC120" s="274"/>
      <c r="AD120" s="274"/>
      <c r="AE120" s="274"/>
      <c r="AF120" s="274"/>
      <c r="AG120" s="274"/>
      <c r="AH120" s="274"/>
      <c r="AI120" s="274"/>
      <c r="AJ120" s="274"/>
      <c r="AK120" s="274"/>
      <c r="AL120" s="274"/>
      <c r="AM120" s="274"/>
      <c r="AN120" s="274"/>
      <c r="AO120" s="274"/>
      <c r="AP120" s="274"/>
      <c r="AQ120" s="274"/>
      <c r="AR120" s="274"/>
      <c r="AS120" s="274"/>
      <c r="AT120" s="274"/>
      <c r="AU120" s="274"/>
      <c r="AV120" s="274"/>
      <c r="AW120" s="274"/>
      <c r="AX120" s="275"/>
    </row>
    <row r="121" spans="1:50" ht="19.149999999999999" customHeight="1" thickTop="1" thickBot="1">
      <c r="A121" s="276" t="s">
        <v>86</v>
      </c>
      <c r="B121" s="276"/>
      <c r="C121" s="276"/>
      <c r="D121" s="276"/>
      <c r="E121" s="276"/>
      <c r="F121" s="276"/>
      <c r="G121" s="276"/>
      <c r="H121" s="276"/>
      <c r="I121" s="276"/>
      <c r="J121" s="276"/>
      <c r="K121" s="276"/>
      <c r="L121" s="276"/>
      <c r="M121" s="276"/>
      <c r="N121" s="276"/>
      <c r="O121" s="277"/>
      <c r="P121" s="278">
        <f>P119+P120</f>
        <v>0</v>
      </c>
      <c r="Q121" s="279"/>
      <c r="R121" s="279"/>
      <c r="S121" s="279"/>
      <c r="T121" s="280"/>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1"/>
      <c r="AR121" s="281"/>
      <c r="AS121" s="281"/>
      <c r="AT121" s="281"/>
      <c r="AU121" s="281"/>
      <c r="AV121" s="281"/>
      <c r="AW121" s="281"/>
      <c r="AX121" s="282"/>
    </row>
    <row r="122" spans="1:50" ht="19.149999999999999" customHeight="1" thickBot="1">
      <c r="A122" s="283" t="s">
        <v>87</v>
      </c>
      <c r="B122" s="284"/>
      <c r="C122" s="284"/>
      <c r="D122" s="284"/>
      <c r="E122" s="284"/>
      <c r="F122" s="284"/>
      <c r="G122" s="284"/>
      <c r="H122" s="284"/>
      <c r="I122" s="284"/>
      <c r="J122" s="284"/>
      <c r="K122" s="284"/>
      <c r="L122" s="284"/>
      <c r="M122" s="284"/>
      <c r="N122" s="284"/>
      <c r="O122" s="285"/>
      <c r="P122" s="286">
        <f>ROUND((U122+1)*P121,0)</f>
        <v>0</v>
      </c>
      <c r="Q122" s="287"/>
      <c r="R122" s="287"/>
      <c r="S122" s="287"/>
      <c r="T122" s="288"/>
      <c r="U122" s="289">
        <v>0.1</v>
      </c>
      <c r="V122" s="290"/>
      <c r="W122" s="290"/>
      <c r="X122" s="290"/>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4"/>
    </row>
    <row r="123" spans="1:50" ht="21" customHeight="1"/>
    <row r="124" spans="1:50" ht="21" customHeight="1"/>
    <row r="125" spans="1:50" ht="21" customHeight="1"/>
    <row r="126" spans="1:50" ht="21" customHeight="1"/>
    <row r="127" spans="1:50" ht="19.149999999999999" customHeight="1">
      <c r="A127" s="154" t="s">
        <v>172</v>
      </c>
      <c r="B127" s="154"/>
      <c r="C127" s="154"/>
      <c r="D127" s="154"/>
      <c r="E127" s="154"/>
      <c r="F127" s="154"/>
      <c r="G127" s="109"/>
      <c r="H127" s="109"/>
      <c r="I127" s="109"/>
      <c r="J127" s="109"/>
      <c r="K127" s="109"/>
      <c r="L127" s="109"/>
      <c r="M127" s="109"/>
      <c r="N127" s="109"/>
      <c r="O127" s="109"/>
      <c r="P127" s="109"/>
      <c r="Q127" s="109"/>
      <c r="R127" s="109"/>
      <c r="S127" s="109"/>
      <c r="T127" s="109"/>
      <c r="U127" s="109"/>
      <c r="V127" s="109"/>
      <c r="W127" s="109"/>
      <c r="X127" s="109"/>
      <c r="Y127" s="109"/>
      <c r="Z127" s="109"/>
      <c r="AA127" s="109"/>
      <c r="AB127" s="109"/>
      <c r="AC127" s="109"/>
      <c r="AD127" s="109"/>
      <c r="AE127" s="109"/>
      <c r="AF127" s="109"/>
      <c r="AG127" s="109"/>
      <c r="AH127" s="109"/>
      <c r="AI127" s="109"/>
      <c r="AJ127" s="109"/>
      <c r="AK127" s="109"/>
      <c r="AL127" s="109"/>
      <c r="AM127" s="109"/>
      <c r="AN127" s="109"/>
      <c r="AO127" s="109"/>
      <c r="AP127" s="109"/>
      <c r="AQ127" s="109"/>
      <c r="AR127" s="109"/>
      <c r="AS127" s="109"/>
      <c r="AT127" s="109"/>
      <c r="AU127" s="109"/>
      <c r="AV127" s="109"/>
      <c r="AW127" s="109"/>
      <c r="AX127" s="109"/>
    </row>
    <row r="128" spans="1:50" ht="19.149999999999999" customHeight="1">
      <c r="A128" s="292" t="s">
        <v>71</v>
      </c>
      <c r="B128" s="292"/>
      <c r="C128" s="292"/>
      <c r="D128" s="292"/>
      <c r="E128" s="293" t="s">
        <v>72</v>
      </c>
      <c r="F128" s="293"/>
      <c r="G128" s="293"/>
      <c r="H128" s="293"/>
      <c r="I128" s="293"/>
      <c r="J128" s="293"/>
      <c r="K128" s="293"/>
      <c r="L128" s="293"/>
      <c r="M128" s="293"/>
      <c r="N128" s="293"/>
      <c r="O128" s="293"/>
      <c r="P128" s="294" t="s">
        <v>73</v>
      </c>
      <c r="Q128" s="295"/>
      <c r="R128" s="295"/>
      <c r="S128" s="295"/>
      <c r="T128" s="295"/>
      <c r="U128" s="292" t="s">
        <v>81</v>
      </c>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row>
    <row r="129" spans="1:50" ht="19.149999999999999" customHeight="1">
      <c r="A129" s="296" t="s">
        <v>75</v>
      </c>
      <c r="B129" s="297"/>
      <c r="C129" s="297"/>
      <c r="D129" s="298"/>
      <c r="E129" s="374" t="s">
        <v>201</v>
      </c>
      <c r="F129" s="375"/>
      <c r="G129" s="375"/>
      <c r="H129" s="375"/>
      <c r="I129" s="375"/>
      <c r="J129" s="375"/>
      <c r="K129" s="375"/>
      <c r="L129" s="375"/>
      <c r="M129" s="375"/>
      <c r="N129" s="375"/>
      <c r="O129" s="376"/>
      <c r="P129" s="380">
        <f>U130</f>
        <v>0</v>
      </c>
      <c r="Q129" s="381"/>
      <c r="R129" s="381"/>
      <c r="S129" s="381"/>
      <c r="T129" s="382"/>
      <c r="U129" s="137"/>
      <c r="V129" s="138"/>
      <c r="W129" s="138"/>
      <c r="X129" s="138"/>
      <c r="Y129" s="120"/>
      <c r="Z129" s="120"/>
      <c r="AA129" s="120"/>
      <c r="AB129" s="120"/>
      <c r="AC129" s="120"/>
      <c r="AD129" s="120"/>
      <c r="AE129" s="120"/>
      <c r="AF129" s="120"/>
      <c r="AG129" s="120"/>
      <c r="AH129" s="120"/>
      <c r="AI129" s="120"/>
      <c r="AJ129" s="120"/>
      <c r="AK129" s="120"/>
      <c r="AL129" s="120"/>
      <c r="AM129" s="120"/>
      <c r="AN129" s="120"/>
      <c r="AO129" s="120"/>
      <c r="AP129" s="120"/>
      <c r="AQ129" s="191"/>
      <c r="AR129" s="115"/>
      <c r="AS129" s="115"/>
      <c r="AT129" s="115"/>
      <c r="AU129" s="115"/>
      <c r="AV129" s="115"/>
      <c r="AW129" s="115"/>
      <c r="AX129" s="145"/>
    </row>
    <row r="130" spans="1:50" ht="19.149999999999999" customHeight="1">
      <c r="A130" s="299"/>
      <c r="B130" s="300"/>
      <c r="C130" s="300"/>
      <c r="D130" s="301"/>
      <c r="E130" s="377"/>
      <c r="F130" s="378"/>
      <c r="G130" s="378"/>
      <c r="H130" s="378"/>
      <c r="I130" s="378"/>
      <c r="J130" s="378"/>
      <c r="K130" s="378"/>
      <c r="L130" s="378"/>
      <c r="M130" s="378"/>
      <c r="N130" s="378"/>
      <c r="O130" s="379"/>
      <c r="P130" s="383">
        <f t="shared" ref="P130" si="4">ROUNDDOWN(U130*AA130,0)</f>
        <v>0</v>
      </c>
      <c r="Q130" s="384"/>
      <c r="R130" s="384"/>
      <c r="S130" s="384"/>
      <c r="T130" s="385"/>
      <c r="U130" s="372">
        <f>⑥コホート追加用算出表!$K$11</f>
        <v>0</v>
      </c>
      <c r="V130" s="373" t="e">
        <f>ROUNDDOWN((②新規契約算出表!#REF!+②新規契約算出表!#REF!+②新規契約算出表!$K$12+②新規契約算出表!$K$14)/1.2/1.3,-3)</f>
        <v>#REF!</v>
      </c>
      <c r="W130" s="373" t="e">
        <f>ROUNDDOWN((②新規契約算出表!#REF!+②新規契約算出表!#REF!+②新規契約算出表!$K$12+②新規契約算出表!$K$14)/1.2/1.3,-3)</f>
        <v>#REF!</v>
      </c>
      <c r="X130" s="373" t="e">
        <f>ROUNDDOWN((②新規契約算出表!#REF!+②新規契約算出表!#REF!+②新規契約算出表!$K$12+②新規契約算出表!$K$14)/1.2/1.3,-3)</f>
        <v>#REF!</v>
      </c>
      <c r="Y130" s="121" t="s">
        <v>85</v>
      </c>
      <c r="Z130" s="121" t="s">
        <v>218</v>
      </c>
      <c r="AA130" s="240"/>
      <c r="AB130" s="240"/>
      <c r="AC130" s="121"/>
      <c r="AD130" s="121"/>
      <c r="AE130" s="121"/>
      <c r="AF130" s="121"/>
      <c r="AG130" s="121"/>
      <c r="AH130" s="121"/>
      <c r="AI130" s="121"/>
      <c r="AJ130" s="121"/>
      <c r="AK130" s="121"/>
      <c r="AL130" s="121"/>
      <c r="AM130" s="121"/>
      <c r="AN130" s="121"/>
      <c r="AO130" s="121"/>
      <c r="AP130" s="121"/>
      <c r="AQ130" s="192"/>
      <c r="AR130" s="128"/>
      <c r="AS130" s="128"/>
      <c r="AT130" s="128"/>
      <c r="AU130" s="128"/>
      <c r="AV130" s="128"/>
      <c r="AW130" s="128"/>
      <c r="AX130" s="124"/>
    </row>
    <row r="131" spans="1:50" ht="19.149999999999999" customHeight="1">
      <c r="A131" s="299"/>
      <c r="B131" s="300"/>
      <c r="C131" s="300"/>
      <c r="D131" s="301"/>
      <c r="E131" s="313" t="s">
        <v>202</v>
      </c>
      <c r="F131" s="313"/>
      <c r="G131" s="313"/>
      <c r="H131" s="313"/>
      <c r="I131" s="313"/>
      <c r="J131" s="313"/>
      <c r="K131" s="313"/>
      <c r="L131" s="313"/>
      <c r="M131" s="313"/>
      <c r="N131" s="313"/>
      <c r="O131" s="313"/>
      <c r="P131" s="314">
        <f>ROUND(P129*0.2,-1)</f>
        <v>0</v>
      </c>
      <c r="Q131" s="315"/>
      <c r="R131" s="315"/>
      <c r="S131" s="315"/>
      <c r="T131" s="316"/>
      <c r="U131" s="317" t="s">
        <v>204</v>
      </c>
      <c r="V131" s="318"/>
      <c r="W131" s="318"/>
      <c r="X131" s="318"/>
      <c r="Y131" s="318"/>
      <c r="Z131" s="318"/>
      <c r="AA131" s="318"/>
      <c r="AB131" s="318"/>
      <c r="AC131" s="318"/>
      <c r="AD131" s="318"/>
      <c r="AE131" s="318"/>
      <c r="AF131" s="318"/>
      <c r="AG131" s="318"/>
      <c r="AH131" s="318"/>
      <c r="AI131" s="318"/>
      <c r="AJ131" s="318"/>
      <c r="AK131" s="318"/>
      <c r="AL131" s="318"/>
      <c r="AM131" s="318"/>
      <c r="AN131" s="318"/>
      <c r="AO131" s="318"/>
      <c r="AP131" s="318"/>
      <c r="AQ131" s="318"/>
      <c r="AR131" s="318"/>
      <c r="AS131" s="318"/>
      <c r="AT131" s="318"/>
      <c r="AU131" s="318"/>
      <c r="AV131" s="318"/>
      <c r="AW131" s="318"/>
      <c r="AX131" s="319"/>
    </row>
    <row r="132" spans="1:50" ht="19.149999999999999" customHeight="1">
      <c r="A132" s="302"/>
      <c r="B132" s="303"/>
      <c r="C132" s="303"/>
      <c r="D132" s="304"/>
      <c r="E132" s="320" t="s">
        <v>82</v>
      </c>
      <c r="F132" s="320"/>
      <c r="G132" s="320"/>
      <c r="H132" s="320"/>
      <c r="I132" s="320"/>
      <c r="J132" s="320"/>
      <c r="K132" s="320"/>
      <c r="L132" s="320"/>
      <c r="M132" s="320"/>
      <c r="N132" s="320"/>
      <c r="O132" s="320"/>
      <c r="P132" s="321">
        <f>SUM(P129:P131)</f>
        <v>0</v>
      </c>
      <c r="Q132" s="322"/>
      <c r="R132" s="322"/>
      <c r="S132" s="322"/>
      <c r="T132" s="322"/>
      <c r="U132" s="317" t="s">
        <v>203</v>
      </c>
      <c r="V132" s="318"/>
      <c r="W132" s="318"/>
      <c r="X132" s="318"/>
      <c r="Y132" s="318"/>
      <c r="Z132" s="318"/>
      <c r="AA132" s="318"/>
      <c r="AB132" s="318"/>
      <c r="AC132" s="318"/>
      <c r="AD132" s="318"/>
      <c r="AE132" s="318"/>
      <c r="AF132" s="318"/>
      <c r="AG132" s="318"/>
      <c r="AH132" s="318"/>
      <c r="AI132" s="318"/>
      <c r="AJ132" s="318"/>
      <c r="AK132" s="318"/>
      <c r="AL132" s="318"/>
      <c r="AM132" s="318"/>
      <c r="AN132" s="318"/>
      <c r="AO132" s="318"/>
      <c r="AP132" s="318"/>
      <c r="AQ132" s="318"/>
      <c r="AR132" s="318"/>
      <c r="AS132" s="318"/>
      <c r="AT132" s="318"/>
      <c r="AU132" s="318"/>
      <c r="AV132" s="318"/>
      <c r="AW132" s="318"/>
      <c r="AX132" s="319"/>
    </row>
    <row r="133" spans="1:50" ht="19.149999999999999" customHeight="1" thickBot="1">
      <c r="A133" s="270" t="s">
        <v>78</v>
      </c>
      <c r="B133" s="270"/>
      <c r="C133" s="270"/>
      <c r="D133" s="270"/>
      <c r="E133" s="270"/>
      <c r="F133" s="270"/>
      <c r="G133" s="270"/>
      <c r="H133" s="270"/>
      <c r="I133" s="270"/>
      <c r="J133" s="270"/>
      <c r="K133" s="270"/>
      <c r="L133" s="270"/>
      <c r="M133" s="270"/>
      <c r="N133" s="270"/>
      <c r="O133" s="270"/>
      <c r="P133" s="271">
        <f>ROUND(P132*0.3,-1)</f>
        <v>0</v>
      </c>
      <c r="Q133" s="272"/>
      <c r="R133" s="272"/>
      <c r="S133" s="272"/>
      <c r="T133" s="272"/>
      <c r="U133" s="273" t="s">
        <v>83</v>
      </c>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74"/>
      <c r="AR133" s="274"/>
      <c r="AS133" s="274"/>
      <c r="AT133" s="274"/>
      <c r="AU133" s="274"/>
      <c r="AV133" s="274"/>
      <c r="AW133" s="274"/>
      <c r="AX133" s="275"/>
    </row>
    <row r="134" spans="1:50" ht="19.149999999999999" customHeight="1" thickTop="1" thickBot="1">
      <c r="A134" s="276" t="s">
        <v>86</v>
      </c>
      <c r="B134" s="276"/>
      <c r="C134" s="276"/>
      <c r="D134" s="276"/>
      <c r="E134" s="276"/>
      <c r="F134" s="276"/>
      <c r="G134" s="276"/>
      <c r="H134" s="276"/>
      <c r="I134" s="276"/>
      <c r="J134" s="276"/>
      <c r="K134" s="276"/>
      <c r="L134" s="276"/>
      <c r="M134" s="276"/>
      <c r="N134" s="276"/>
      <c r="O134" s="277"/>
      <c r="P134" s="278">
        <f>P132+P133</f>
        <v>0</v>
      </c>
      <c r="Q134" s="279"/>
      <c r="R134" s="279"/>
      <c r="S134" s="279"/>
      <c r="T134" s="280"/>
      <c r="U134" s="281"/>
      <c r="V134" s="281"/>
      <c r="W134" s="281"/>
      <c r="X134" s="281"/>
      <c r="Y134" s="281"/>
      <c r="Z134" s="281"/>
      <c r="AA134" s="281"/>
      <c r="AB134" s="281"/>
      <c r="AC134" s="281"/>
      <c r="AD134" s="281"/>
      <c r="AE134" s="281"/>
      <c r="AF134" s="281"/>
      <c r="AG134" s="281"/>
      <c r="AH134" s="281"/>
      <c r="AI134" s="281"/>
      <c r="AJ134" s="281"/>
      <c r="AK134" s="281"/>
      <c r="AL134" s="281"/>
      <c r="AM134" s="281"/>
      <c r="AN134" s="281"/>
      <c r="AO134" s="281"/>
      <c r="AP134" s="281"/>
      <c r="AQ134" s="281"/>
      <c r="AR134" s="281"/>
      <c r="AS134" s="281"/>
      <c r="AT134" s="281"/>
      <c r="AU134" s="281"/>
      <c r="AV134" s="281"/>
      <c r="AW134" s="281"/>
      <c r="AX134" s="282"/>
    </row>
    <row r="135" spans="1:50" ht="19.149999999999999" customHeight="1" thickBot="1">
      <c r="A135" s="283" t="s">
        <v>87</v>
      </c>
      <c r="B135" s="284"/>
      <c r="C135" s="284"/>
      <c r="D135" s="284"/>
      <c r="E135" s="284"/>
      <c r="F135" s="284"/>
      <c r="G135" s="284"/>
      <c r="H135" s="284"/>
      <c r="I135" s="284"/>
      <c r="J135" s="284"/>
      <c r="K135" s="284"/>
      <c r="L135" s="284"/>
      <c r="M135" s="284"/>
      <c r="N135" s="284"/>
      <c r="O135" s="285"/>
      <c r="P135" s="286">
        <f>ROUND((U135+1)*P134,0)</f>
        <v>0</v>
      </c>
      <c r="Q135" s="287"/>
      <c r="R135" s="287"/>
      <c r="S135" s="287"/>
      <c r="T135" s="288"/>
      <c r="U135" s="289">
        <v>0.1</v>
      </c>
      <c r="V135" s="290"/>
      <c r="W135" s="290"/>
      <c r="X135" s="290"/>
      <c r="Y135" s="323"/>
      <c r="Z135" s="323"/>
      <c r="AA135" s="323"/>
      <c r="AB135" s="323"/>
      <c r="AC135" s="323"/>
      <c r="AD135" s="323"/>
      <c r="AE135" s="323"/>
      <c r="AF135" s="323"/>
      <c r="AG135" s="323"/>
      <c r="AH135" s="323"/>
      <c r="AI135" s="323"/>
      <c r="AJ135" s="323"/>
      <c r="AK135" s="323"/>
      <c r="AL135" s="323"/>
      <c r="AM135" s="323"/>
      <c r="AN135" s="323"/>
      <c r="AO135" s="323"/>
      <c r="AP135" s="323"/>
      <c r="AQ135" s="323"/>
      <c r="AR135" s="323"/>
      <c r="AS135" s="323"/>
      <c r="AT135" s="323"/>
      <c r="AU135" s="323"/>
      <c r="AV135" s="323"/>
      <c r="AW135" s="323"/>
      <c r="AX135" s="324"/>
    </row>
    <row r="136" spans="1:50" ht="21" customHeight="1"/>
    <row r="137" spans="1:50" ht="21" customHeight="1"/>
    <row r="138" spans="1:50" ht="21" customHeight="1"/>
    <row r="139" spans="1:50" ht="21" customHeight="1"/>
    <row r="140" spans="1:50" ht="21" customHeight="1"/>
    <row r="141" spans="1:50" ht="21" customHeight="1"/>
    <row r="142" spans="1:50" ht="21" customHeight="1"/>
    <row r="143" spans="1:50" ht="21" customHeight="1"/>
    <row r="144" spans="1:50" ht="21" customHeight="1"/>
    <row r="145" ht="21" customHeight="1"/>
    <row r="146" ht="21" customHeight="1"/>
    <row r="147" ht="21" customHeight="1"/>
    <row r="148" ht="21" customHeight="1"/>
    <row r="149" ht="21" customHeight="1"/>
    <row r="150" ht="21" customHeight="1"/>
    <row r="151" ht="21" customHeight="1"/>
    <row r="152" ht="21" customHeight="1"/>
    <row r="153" ht="21" customHeight="1"/>
    <row r="154" ht="21" customHeight="1"/>
    <row r="155" ht="21" customHeight="1"/>
    <row r="156" ht="21" customHeight="1"/>
    <row r="157" ht="21" customHeight="1"/>
    <row r="158" ht="21" customHeight="1"/>
  </sheetData>
  <mergeCells count="307">
    <mergeCell ref="A89:O89"/>
    <mergeCell ref="P89:T89"/>
    <mergeCell ref="U89:AX89"/>
    <mergeCell ref="A90:O90"/>
    <mergeCell ref="P90:T90"/>
    <mergeCell ref="U90:AX90"/>
    <mergeCell ref="A91:O91"/>
    <mergeCell ref="P91:T91"/>
    <mergeCell ref="U91:X91"/>
    <mergeCell ref="AE91:AG91"/>
    <mergeCell ref="A84:D84"/>
    <mergeCell ref="E84:O84"/>
    <mergeCell ref="P84:T84"/>
    <mergeCell ref="U84:AX84"/>
    <mergeCell ref="A85:D88"/>
    <mergeCell ref="E85:O85"/>
    <mergeCell ref="P85:T85"/>
    <mergeCell ref="U85:X85"/>
    <mergeCell ref="E86:O86"/>
    <mergeCell ref="P86:T86"/>
    <mergeCell ref="U86:X86"/>
    <mergeCell ref="E87:O87"/>
    <mergeCell ref="P87:T87"/>
    <mergeCell ref="U87:AX87"/>
    <mergeCell ref="E88:O88"/>
    <mergeCell ref="P88:T88"/>
    <mergeCell ref="U88:AX88"/>
    <mergeCell ref="W61:AA61"/>
    <mergeCell ref="W62:AA62"/>
    <mergeCell ref="W63:AA63"/>
    <mergeCell ref="AB45:AE45"/>
    <mergeCell ref="AB46:AE46"/>
    <mergeCell ref="AB47:AE47"/>
    <mergeCell ref="AB48:AE48"/>
    <mergeCell ref="E46:V46"/>
    <mergeCell ref="E47:V47"/>
    <mergeCell ref="E48:V48"/>
    <mergeCell ref="W46:AA46"/>
    <mergeCell ref="W47:AA47"/>
    <mergeCell ref="W48:AA48"/>
    <mergeCell ref="AB60:AE60"/>
    <mergeCell ref="AB61:AE61"/>
    <mergeCell ref="AB62:AE62"/>
    <mergeCell ref="AB63:AE63"/>
    <mergeCell ref="AB40:AE40"/>
    <mergeCell ref="W41:AA41"/>
    <mergeCell ref="AB41:AE41"/>
    <mergeCell ref="W42:AA42"/>
    <mergeCell ref="AB42:AE42"/>
    <mergeCell ref="W43:AA43"/>
    <mergeCell ref="AB43:AE43"/>
    <mergeCell ref="W45:AA45"/>
    <mergeCell ref="W60:AA60"/>
    <mergeCell ref="A120:O120"/>
    <mergeCell ref="P120:T120"/>
    <mergeCell ref="U120:AX120"/>
    <mergeCell ref="A121:O121"/>
    <mergeCell ref="P121:T121"/>
    <mergeCell ref="U121:AX121"/>
    <mergeCell ref="A122:O122"/>
    <mergeCell ref="P122:T122"/>
    <mergeCell ref="U122:X122"/>
    <mergeCell ref="Y122:AX122"/>
    <mergeCell ref="A115:D115"/>
    <mergeCell ref="E115:O115"/>
    <mergeCell ref="P115:T115"/>
    <mergeCell ref="U115:AX115"/>
    <mergeCell ref="A116:D119"/>
    <mergeCell ref="E116:O116"/>
    <mergeCell ref="P116:T116"/>
    <mergeCell ref="U116:X116"/>
    <mergeCell ref="E117:O117"/>
    <mergeCell ref="P117:T117"/>
    <mergeCell ref="U117:X117"/>
    <mergeCell ref="E118:O118"/>
    <mergeCell ref="P118:T118"/>
    <mergeCell ref="U118:AX118"/>
    <mergeCell ref="E119:O119"/>
    <mergeCell ref="P119:T119"/>
    <mergeCell ref="U119:AX119"/>
    <mergeCell ref="A110:O110"/>
    <mergeCell ref="P110:T110"/>
    <mergeCell ref="U110:AX110"/>
    <mergeCell ref="A111:O111"/>
    <mergeCell ref="P111:T111"/>
    <mergeCell ref="U111:AX111"/>
    <mergeCell ref="A112:O112"/>
    <mergeCell ref="P112:T112"/>
    <mergeCell ref="U112:X112"/>
    <mergeCell ref="Y112:AX112"/>
    <mergeCell ref="A105:D105"/>
    <mergeCell ref="E105:O105"/>
    <mergeCell ref="P105:T105"/>
    <mergeCell ref="U105:AX105"/>
    <mergeCell ref="A106:D109"/>
    <mergeCell ref="E106:O106"/>
    <mergeCell ref="P106:T106"/>
    <mergeCell ref="U106:X106"/>
    <mergeCell ref="E107:O107"/>
    <mergeCell ref="P107:T107"/>
    <mergeCell ref="U107:X107"/>
    <mergeCell ref="E108:O108"/>
    <mergeCell ref="P108:T108"/>
    <mergeCell ref="U108:AX108"/>
    <mergeCell ref="E109:O109"/>
    <mergeCell ref="P109:T109"/>
    <mergeCell ref="U109:AX109"/>
    <mergeCell ref="A38:D38"/>
    <mergeCell ref="E38:V38"/>
    <mergeCell ref="W38:AA38"/>
    <mergeCell ref="AB38:AX38"/>
    <mergeCell ref="A39:D51"/>
    <mergeCell ref="E39:V39"/>
    <mergeCell ref="W39:AA39"/>
    <mergeCell ref="AB39:AE39"/>
    <mergeCell ref="AJ39:AX39"/>
    <mergeCell ref="E49:V49"/>
    <mergeCell ref="W49:AA49"/>
    <mergeCell ref="AB49:AX49"/>
    <mergeCell ref="E50:V50"/>
    <mergeCell ref="W50:AA50"/>
    <mergeCell ref="AB50:AX50"/>
    <mergeCell ref="E44:V44"/>
    <mergeCell ref="W44:AA44"/>
    <mergeCell ref="AB44:AE44"/>
    <mergeCell ref="E40:V40"/>
    <mergeCell ref="E41:V41"/>
    <mergeCell ref="E42:V42"/>
    <mergeCell ref="E43:V43"/>
    <mergeCell ref="E45:V45"/>
    <mergeCell ref="W40:AA40"/>
    <mergeCell ref="AF35:AX35"/>
    <mergeCell ref="AJ25:AX25"/>
    <mergeCell ref="E26:V27"/>
    <mergeCell ref="W26:AA27"/>
    <mergeCell ref="AB27:AE27"/>
    <mergeCell ref="AB28:AE28"/>
    <mergeCell ref="E31:V31"/>
    <mergeCell ref="W31:AA31"/>
    <mergeCell ref="AB31:AX31"/>
    <mergeCell ref="E29:V29"/>
    <mergeCell ref="W29:AA29"/>
    <mergeCell ref="AB29:AE29"/>
    <mergeCell ref="W32:AA32"/>
    <mergeCell ref="AB32:AX32"/>
    <mergeCell ref="AB25:AE25"/>
    <mergeCell ref="AH25:AI25"/>
    <mergeCell ref="E32:V32"/>
    <mergeCell ref="AD1:AG1"/>
    <mergeCell ref="AH1:AW1"/>
    <mergeCell ref="AD2:AG3"/>
    <mergeCell ref="AH2:AW2"/>
    <mergeCell ref="AH3:AW3"/>
    <mergeCell ref="AL4:AN4"/>
    <mergeCell ref="AP4:AQ4"/>
    <mergeCell ref="AS4:AT4"/>
    <mergeCell ref="J5:V5"/>
    <mergeCell ref="Y5:AC5"/>
    <mergeCell ref="AE5:AI5"/>
    <mergeCell ref="AI11:AX11"/>
    <mergeCell ref="AI12:AU12"/>
    <mergeCell ref="AI14:AU14"/>
    <mergeCell ref="E28:V28"/>
    <mergeCell ref="W28:AA28"/>
    <mergeCell ref="E30:V30"/>
    <mergeCell ref="W30:AA30"/>
    <mergeCell ref="AB30:AX30"/>
    <mergeCell ref="A35:V35"/>
    <mergeCell ref="W35:AA35"/>
    <mergeCell ref="A33:V33"/>
    <mergeCell ref="W33:AA33"/>
    <mergeCell ref="AB33:AX33"/>
    <mergeCell ref="A34:V34"/>
    <mergeCell ref="A24:D24"/>
    <mergeCell ref="E24:V24"/>
    <mergeCell ref="W24:AA24"/>
    <mergeCell ref="AB24:AX24"/>
    <mergeCell ref="A25:D32"/>
    <mergeCell ref="E25:V25"/>
    <mergeCell ref="W25:AA25"/>
    <mergeCell ref="W34:AA34"/>
    <mergeCell ref="AB34:AX34"/>
    <mergeCell ref="AB35:AE35"/>
    <mergeCell ref="A128:D128"/>
    <mergeCell ref="E128:O128"/>
    <mergeCell ref="P128:T128"/>
    <mergeCell ref="U128:AX128"/>
    <mergeCell ref="A129:D132"/>
    <mergeCell ref="U130:X130"/>
    <mergeCell ref="E131:O131"/>
    <mergeCell ref="P131:T131"/>
    <mergeCell ref="U131:AX131"/>
    <mergeCell ref="E132:O132"/>
    <mergeCell ref="P132:T132"/>
    <mergeCell ref="U132:AX132"/>
    <mergeCell ref="E129:O130"/>
    <mergeCell ref="P129:T130"/>
    <mergeCell ref="A133:O133"/>
    <mergeCell ref="P133:T133"/>
    <mergeCell ref="U133:AX133"/>
    <mergeCell ref="A134:O134"/>
    <mergeCell ref="P134:T134"/>
    <mergeCell ref="U134:AX134"/>
    <mergeCell ref="A135:O135"/>
    <mergeCell ref="P135:T135"/>
    <mergeCell ref="U135:X135"/>
    <mergeCell ref="Y135:AX135"/>
    <mergeCell ref="A68:V68"/>
    <mergeCell ref="W68:AA68"/>
    <mergeCell ref="AB68:AE68"/>
    <mergeCell ref="AF68:AX68"/>
    <mergeCell ref="A58:D58"/>
    <mergeCell ref="E58:V58"/>
    <mergeCell ref="W58:AA58"/>
    <mergeCell ref="AB58:AX58"/>
    <mergeCell ref="A59:D65"/>
    <mergeCell ref="E59:V59"/>
    <mergeCell ref="W59:AA59"/>
    <mergeCell ref="AB59:AE59"/>
    <mergeCell ref="AH59:AI59"/>
    <mergeCell ref="AJ59:AX59"/>
    <mergeCell ref="E64:V64"/>
    <mergeCell ref="W64:AA64"/>
    <mergeCell ref="AB64:AX64"/>
    <mergeCell ref="E65:V65"/>
    <mergeCell ref="W65:AA65"/>
    <mergeCell ref="AB65:AX65"/>
    <mergeCell ref="E60:V60"/>
    <mergeCell ref="E61:V61"/>
    <mergeCell ref="E62:V62"/>
    <mergeCell ref="E63:V63"/>
    <mergeCell ref="Z20:AH20"/>
    <mergeCell ref="AJ20:AQ20"/>
    <mergeCell ref="I16:AX16"/>
    <mergeCell ref="A66:V66"/>
    <mergeCell ref="W66:AA66"/>
    <mergeCell ref="AB66:AX66"/>
    <mergeCell ref="A67:V67"/>
    <mergeCell ref="W67:AA67"/>
    <mergeCell ref="AB67:AX67"/>
    <mergeCell ref="B20:J20"/>
    <mergeCell ref="L20:S20"/>
    <mergeCell ref="A54:V54"/>
    <mergeCell ref="W54:AA54"/>
    <mergeCell ref="E51:V51"/>
    <mergeCell ref="W51:AA51"/>
    <mergeCell ref="AB51:AX51"/>
    <mergeCell ref="A52:V52"/>
    <mergeCell ref="W52:AA52"/>
    <mergeCell ref="AB52:AX52"/>
    <mergeCell ref="A53:V53"/>
    <mergeCell ref="W53:AA53"/>
    <mergeCell ref="AB53:AX53"/>
    <mergeCell ref="AB54:AE54"/>
    <mergeCell ref="AF54:AX54"/>
    <mergeCell ref="P100:T100"/>
    <mergeCell ref="U100:X100"/>
    <mergeCell ref="Y100:AX100"/>
    <mergeCell ref="U95:W95"/>
    <mergeCell ref="A94:D94"/>
    <mergeCell ref="E94:O94"/>
    <mergeCell ref="P94:T94"/>
    <mergeCell ref="U94:AX94"/>
    <mergeCell ref="A95:D97"/>
    <mergeCell ref="E95:O95"/>
    <mergeCell ref="P95:T95"/>
    <mergeCell ref="E96:O96"/>
    <mergeCell ref="P96:T96"/>
    <mergeCell ref="U96:AX96"/>
    <mergeCell ref="E97:O97"/>
    <mergeCell ref="P97:T97"/>
    <mergeCell ref="U97:AX97"/>
    <mergeCell ref="A98:O98"/>
    <mergeCell ref="P98:T98"/>
    <mergeCell ref="U98:AX98"/>
    <mergeCell ref="A99:O99"/>
    <mergeCell ref="P99:T99"/>
    <mergeCell ref="U99:AX99"/>
    <mergeCell ref="A100:O100"/>
    <mergeCell ref="A74:D74"/>
    <mergeCell ref="E74:O74"/>
    <mergeCell ref="P74:T74"/>
    <mergeCell ref="U74:AX74"/>
    <mergeCell ref="A75:D78"/>
    <mergeCell ref="E75:O75"/>
    <mergeCell ref="P75:T75"/>
    <mergeCell ref="U75:X75"/>
    <mergeCell ref="E76:O76"/>
    <mergeCell ref="P76:T76"/>
    <mergeCell ref="U76:X76"/>
    <mergeCell ref="E77:O77"/>
    <mergeCell ref="P77:T77"/>
    <mergeCell ref="U77:AX77"/>
    <mergeCell ref="E78:O78"/>
    <mergeCell ref="P78:T78"/>
    <mergeCell ref="U78:AX78"/>
    <mergeCell ref="A79:O79"/>
    <mergeCell ref="P79:T79"/>
    <mergeCell ref="U79:AX79"/>
    <mergeCell ref="A80:O80"/>
    <mergeCell ref="P80:T80"/>
    <mergeCell ref="U80:AX80"/>
    <mergeCell ref="A81:O81"/>
    <mergeCell ref="P81:T81"/>
    <mergeCell ref="U81:X81"/>
    <mergeCell ref="AE81:AG81"/>
    <mergeCell ref="AR81:AT81"/>
  </mergeCells>
  <phoneticPr fontId="2"/>
  <dataValidations count="3">
    <dataValidation type="list" allowBlank="1" showInputMessage="1" showErrorMessage="1" sqref="V65526:V65535 JR65526:JR65535 TN65526:TN65535 ADJ65526:ADJ65535 ANF65526:ANF65535 AXB65526:AXB65535 BGX65526:BGX65535 BQT65526:BQT65535 CAP65526:CAP65535 CKL65526:CKL65535 CUH65526:CUH65535 DED65526:DED65535 DNZ65526:DNZ65535 DXV65526:DXV65535 EHR65526:EHR65535 ERN65526:ERN65535 FBJ65526:FBJ65535 FLF65526:FLF65535 FVB65526:FVB65535 GEX65526:GEX65535 GOT65526:GOT65535 GYP65526:GYP65535 HIL65526:HIL65535 HSH65526:HSH65535 ICD65526:ICD65535 ILZ65526:ILZ65535 IVV65526:IVV65535 JFR65526:JFR65535 JPN65526:JPN65535 JZJ65526:JZJ65535 KJF65526:KJF65535 KTB65526:KTB65535 LCX65526:LCX65535 LMT65526:LMT65535 LWP65526:LWP65535 MGL65526:MGL65535 MQH65526:MQH65535 NAD65526:NAD65535 NJZ65526:NJZ65535 NTV65526:NTV65535 ODR65526:ODR65535 ONN65526:ONN65535 OXJ65526:OXJ65535 PHF65526:PHF65535 PRB65526:PRB65535 QAX65526:QAX65535 QKT65526:QKT65535 QUP65526:QUP65535 REL65526:REL65535 ROH65526:ROH65535 RYD65526:RYD65535 SHZ65526:SHZ65535 SRV65526:SRV65535 TBR65526:TBR65535 TLN65526:TLN65535 TVJ65526:TVJ65535 UFF65526:UFF65535 UPB65526:UPB65535 UYX65526:UYX65535 VIT65526:VIT65535 VSP65526:VSP65535 WCL65526:WCL65535 WMH65526:WMH65535 WWD65526:WWD65535 V131062:V131071 JR131062:JR131071 TN131062:TN131071 ADJ131062:ADJ131071 ANF131062:ANF131071 AXB131062:AXB131071 BGX131062:BGX131071 BQT131062:BQT131071 CAP131062:CAP131071 CKL131062:CKL131071 CUH131062:CUH131071 DED131062:DED131071 DNZ131062:DNZ131071 DXV131062:DXV131071 EHR131062:EHR131071 ERN131062:ERN131071 FBJ131062:FBJ131071 FLF131062:FLF131071 FVB131062:FVB131071 GEX131062:GEX131071 GOT131062:GOT131071 GYP131062:GYP131071 HIL131062:HIL131071 HSH131062:HSH131071 ICD131062:ICD131071 ILZ131062:ILZ131071 IVV131062:IVV131071 JFR131062:JFR131071 JPN131062:JPN131071 JZJ131062:JZJ131071 KJF131062:KJF131071 KTB131062:KTB131071 LCX131062:LCX131071 LMT131062:LMT131071 LWP131062:LWP131071 MGL131062:MGL131071 MQH131062:MQH131071 NAD131062:NAD131071 NJZ131062:NJZ131071 NTV131062:NTV131071 ODR131062:ODR131071 ONN131062:ONN131071 OXJ131062:OXJ131071 PHF131062:PHF131071 PRB131062:PRB131071 QAX131062:QAX131071 QKT131062:QKT131071 QUP131062:QUP131071 REL131062:REL131071 ROH131062:ROH131071 RYD131062:RYD131071 SHZ131062:SHZ131071 SRV131062:SRV131071 TBR131062:TBR131071 TLN131062:TLN131071 TVJ131062:TVJ131071 UFF131062:UFF131071 UPB131062:UPB131071 UYX131062:UYX131071 VIT131062:VIT131071 VSP131062:VSP131071 WCL131062:WCL131071 WMH131062:WMH131071 WWD131062:WWD131071 V196598:V196607 JR196598:JR196607 TN196598:TN196607 ADJ196598:ADJ196607 ANF196598:ANF196607 AXB196598:AXB196607 BGX196598:BGX196607 BQT196598:BQT196607 CAP196598:CAP196607 CKL196598:CKL196607 CUH196598:CUH196607 DED196598:DED196607 DNZ196598:DNZ196607 DXV196598:DXV196607 EHR196598:EHR196607 ERN196598:ERN196607 FBJ196598:FBJ196607 FLF196598:FLF196607 FVB196598:FVB196607 GEX196598:GEX196607 GOT196598:GOT196607 GYP196598:GYP196607 HIL196598:HIL196607 HSH196598:HSH196607 ICD196598:ICD196607 ILZ196598:ILZ196607 IVV196598:IVV196607 JFR196598:JFR196607 JPN196598:JPN196607 JZJ196598:JZJ196607 KJF196598:KJF196607 KTB196598:KTB196607 LCX196598:LCX196607 LMT196598:LMT196607 LWP196598:LWP196607 MGL196598:MGL196607 MQH196598:MQH196607 NAD196598:NAD196607 NJZ196598:NJZ196607 NTV196598:NTV196607 ODR196598:ODR196607 ONN196598:ONN196607 OXJ196598:OXJ196607 PHF196598:PHF196607 PRB196598:PRB196607 QAX196598:QAX196607 QKT196598:QKT196607 QUP196598:QUP196607 REL196598:REL196607 ROH196598:ROH196607 RYD196598:RYD196607 SHZ196598:SHZ196607 SRV196598:SRV196607 TBR196598:TBR196607 TLN196598:TLN196607 TVJ196598:TVJ196607 UFF196598:UFF196607 UPB196598:UPB196607 UYX196598:UYX196607 VIT196598:VIT196607 VSP196598:VSP196607 WCL196598:WCL196607 WMH196598:WMH196607 WWD196598:WWD196607 V262134:V262143 JR262134:JR262143 TN262134:TN262143 ADJ262134:ADJ262143 ANF262134:ANF262143 AXB262134:AXB262143 BGX262134:BGX262143 BQT262134:BQT262143 CAP262134:CAP262143 CKL262134:CKL262143 CUH262134:CUH262143 DED262134:DED262143 DNZ262134:DNZ262143 DXV262134:DXV262143 EHR262134:EHR262143 ERN262134:ERN262143 FBJ262134:FBJ262143 FLF262134:FLF262143 FVB262134:FVB262143 GEX262134:GEX262143 GOT262134:GOT262143 GYP262134:GYP262143 HIL262134:HIL262143 HSH262134:HSH262143 ICD262134:ICD262143 ILZ262134:ILZ262143 IVV262134:IVV262143 JFR262134:JFR262143 JPN262134:JPN262143 JZJ262134:JZJ262143 KJF262134:KJF262143 KTB262134:KTB262143 LCX262134:LCX262143 LMT262134:LMT262143 LWP262134:LWP262143 MGL262134:MGL262143 MQH262134:MQH262143 NAD262134:NAD262143 NJZ262134:NJZ262143 NTV262134:NTV262143 ODR262134:ODR262143 ONN262134:ONN262143 OXJ262134:OXJ262143 PHF262134:PHF262143 PRB262134:PRB262143 QAX262134:QAX262143 QKT262134:QKT262143 QUP262134:QUP262143 REL262134:REL262143 ROH262134:ROH262143 RYD262134:RYD262143 SHZ262134:SHZ262143 SRV262134:SRV262143 TBR262134:TBR262143 TLN262134:TLN262143 TVJ262134:TVJ262143 UFF262134:UFF262143 UPB262134:UPB262143 UYX262134:UYX262143 VIT262134:VIT262143 VSP262134:VSP262143 WCL262134:WCL262143 WMH262134:WMH262143 WWD262134:WWD262143 V327670:V327679 JR327670:JR327679 TN327670:TN327679 ADJ327670:ADJ327679 ANF327670:ANF327679 AXB327670:AXB327679 BGX327670:BGX327679 BQT327670:BQT327679 CAP327670:CAP327679 CKL327670:CKL327679 CUH327670:CUH327679 DED327670:DED327679 DNZ327670:DNZ327679 DXV327670:DXV327679 EHR327670:EHR327679 ERN327670:ERN327679 FBJ327670:FBJ327679 FLF327670:FLF327679 FVB327670:FVB327679 GEX327670:GEX327679 GOT327670:GOT327679 GYP327670:GYP327679 HIL327670:HIL327679 HSH327670:HSH327679 ICD327670:ICD327679 ILZ327670:ILZ327679 IVV327670:IVV327679 JFR327670:JFR327679 JPN327670:JPN327679 JZJ327670:JZJ327679 KJF327670:KJF327679 KTB327670:KTB327679 LCX327670:LCX327679 LMT327670:LMT327679 LWP327670:LWP327679 MGL327670:MGL327679 MQH327670:MQH327679 NAD327670:NAD327679 NJZ327670:NJZ327679 NTV327670:NTV327679 ODR327670:ODR327679 ONN327670:ONN327679 OXJ327670:OXJ327679 PHF327670:PHF327679 PRB327670:PRB327679 QAX327670:QAX327679 QKT327670:QKT327679 QUP327670:QUP327679 REL327670:REL327679 ROH327670:ROH327679 RYD327670:RYD327679 SHZ327670:SHZ327679 SRV327670:SRV327679 TBR327670:TBR327679 TLN327670:TLN327679 TVJ327670:TVJ327679 UFF327670:UFF327679 UPB327670:UPB327679 UYX327670:UYX327679 VIT327670:VIT327679 VSP327670:VSP327679 WCL327670:WCL327679 WMH327670:WMH327679 WWD327670:WWD327679 V393206:V393215 JR393206:JR393215 TN393206:TN393215 ADJ393206:ADJ393215 ANF393206:ANF393215 AXB393206:AXB393215 BGX393206:BGX393215 BQT393206:BQT393215 CAP393206:CAP393215 CKL393206:CKL393215 CUH393206:CUH393215 DED393206:DED393215 DNZ393206:DNZ393215 DXV393206:DXV393215 EHR393206:EHR393215 ERN393206:ERN393215 FBJ393206:FBJ393215 FLF393206:FLF393215 FVB393206:FVB393215 GEX393206:GEX393215 GOT393206:GOT393215 GYP393206:GYP393215 HIL393206:HIL393215 HSH393206:HSH393215 ICD393206:ICD393215 ILZ393206:ILZ393215 IVV393206:IVV393215 JFR393206:JFR393215 JPN393206:JPN393215 JZJ393206:JZJ393215 KJF393206:KJF393215 KTB393206:KTB393215 LCX393206:LCX393215 LMT393206:LMT393215 LWP393206:LWP393215 MGL393206:MGL393215 MQH393206:MQH393215 NAD393206:NAD393215 NJZ393206:NJZ393215 NTV393206:NTV393215 ODR393206:ODR393215 ONN393206:ONN393215 OXJ393206:OXJ393215 PHF393206:PHF393215 PRB393206:PRB393215 QAX393206:QAX393215 QKT393206:QKT393215 QUP393206:QUP393215 REL393206:REL393215 ROH393206:ROH393215 RYD393206:RYD393215 SHZ393206:SHZ393215 SRV393206:SRV393215 TBR393206:TBR393215 TLN393206:TLN393215 TVJ393206:TVJ393215 UFF393206:UFF393215 UPB393206:UPB393215 UYX393206:UYX393215 VIT393206:VIT393215 VSP393206:VSP393215 WCL393206:WCL393215 WMH393206:WMH393215 WWD393206:WWD393215 V458742:V458751 JR458742:JR458751 TN458742:TN458751 ADJ458742:ADJ458751 ANF458742:ANF458751 AXB458742:AXB458751 BGX458742:BGX458751 BQT458742:BQT458751 CAP458742:CAP458751 CKL458742:CKL458751 CUH458742:CUH458751 DED458742:DED458751 DNZ458742:DNZ458751 DXV458742:DXV458751 EHR458742:EHR458751 ERN458742:ERN458751 FBJ458742:FBJ458751 FLF458742:FLF458751 FVB458742:FVB458751 GEX458742:GEX458751 GOT458742:GOT458751 GYP458742:GYP458751 HIL458742:HIL458751 HSH458742:HSH458751 ICD458742:ICD458751 ILZ458742:ILZ458751 IVV458742:IVV458751 JFR458742:JFR458751 JPN458742:JPN458751 JZJ458742:JZJ458751 KJF458742:KJF458751 KTB458742:KTB458751 LCX458742:LCX458751 LMT458742:LMT458751 LWP458742:LWP458751 MGL458742:MGL458751 MQH458742:MQH458751 NAD458742:NAD458751 NJZ458742:NJZ458751 NTV458742:NTV458751 ODR458742:ODR458751 ONN458742:ONN458751 OXJ458742:OXJ458751 PHF458742:PHF458751 PRB458742:PRB458751 QAX458742:QAX458751 QKT458742:QKT458751 QUP458742:QUP458751 REL458742:REL458751 ROH458742:ROH458751 RYD458742:RYD458751 SHZ458742:SHZ458751 SRV458742:SRV458751 TBR458742:TBR458751 TLN458742:TLN458751 TVJ458742:TVJ458751 UFF458742:UFF458751 UPB458742:UPB458751 UYX458742:UYX458751 VIT458742:VIT458751 VSP458742:VSP458751 WCL458742:WCL458751 WMH458742:WMH458751 WWD458742:WWD458751 V524278:V524287 JR524278:JR524287 TN524278:TN524287 ADJ524278:ADJ524287 ANF524278:ANF524287 AXB524278:AXB524287 BGX524278:BGX524287 BQT524278:BQT524287 CAP524278:CAP524287 CKL524278:CKL524287 CUH524278:CUH524287 DED524278:DED524287 DNZ524278:DNZ524287 DXV524278:DXV524287 EHR524278:EHR524287 ERN524278:ERN524287 FBJ524278:FBJ524287 FLF524278:FLF524287 FVB524278:FVB524287 GEX524278:GEX524287 GOT524278:GOT524287 GYP524278:GYP524287 HIL524278:HIL524287 HSH524278:HSH524287 ICD524278:ICD524287 ILZ524278:ILZ524287 IVV524278:IVV524287 JFR524278:JFR524287 JPN524278:JPN524287 JZJ524278:JZJ524287 KJF524278:KJF524287 KTB524278:KTB524287 LCX524278:LCX524287 LMT524278:LMT524287 LWP524278:LWP524287 MGL524278:MGL524287 MQH524278:MQH524287 NAD524278:NAD524287 NJZ524278:NJZ524287 NTV524278:NTV524287 ODR524278:ODR524287 ONN524278:ONN524287 OXJ524278:OXJ524287 PHF524278:PHF524287 PRB524278:PRB524287 QAX524278:QAX524287 QKT524278:QKT524287 QUP524278:QUP524287 REL524278:REL524287 ROH524278:ROH524287 RYD524278:RYD524287 SHZ524278:SHZ524287 SRV524278:SRV524287 TBR524278:TBR524287 TLN524278:TLN524287 TVJ524278:TVJ524287 UFF524278:UFF524287 UPB524278:UPB524287 UYX524278:UYX524287 VIT524278:VIT524287 VSP524278:VSP524287 WCL524278:WCL524287 WMH524278:WMH524287 WWD524278:WWD524287 V589814:V589823 JR589814:JR589823 TN589814:TN589823 ADJ589814:ADJ589823 ANF589814:ANF589823 AXB589814:AXB589823 BGX589814:BGX589823 BQT589814:BQT589823 CAP589814:CAP589823 CKL589814:CKL589823 CUH589814:CUH589823 DED589814:DED589823 DNZ589814:DNZ589823 DXV589814:DXV589823 EHR589814:EHR589823 ERN589814:ERN589823 FBJ589814:FBJ589823 FLF589814:FLF589823 FVB589814:FVB589823 GEX589814:GEX589823 GOT589814:GOT589823 GYP589814:GYP589823 HIL589814:HIL589823 HSH589814:HSH589823 ICD589814:ICD589823 ILZ589814:ILZ589823 IVV589814:IVV589823 JFR589814:JFR589823 JPN589814:JPN589823 JZJ589814:JZJ589823 KJF589814:KJF589823 KTB589814:KTB589823 LCX589814:LCX589823 LMT589814:LMT589823 LWP589814:LWP589823 MGL589814:MGL589823 MQH589814:MQH589823 NAD589814:NAD589823 NJZ589814:NJZ589823 NTV589814:NTV589823 ODR589814:ODR589823 ONN589814:ONN589823 OXJ589814:OXJ589823 PHF589814:PHF589823 PRB589814:PRB589823 QAX589814:QAX589823 QKT589814:QKT589823 QUP589814:QUP589823 REL589814:REL589823 ROH589814:ROH589823 RYD589814:RYD589823 SHZ589814:SHZ589823 SRV589814:SRV589823 TBR589814:TBR589823 TLN589814:TLN589823 TVJ589814:TVJ589823 UFF589814:UFF589823 UPB589814:UPB589823 UYX589814:UYX589823 VIT589814:VIT589823 VSP589814:VSP589823 WCL589814:WCL589823 WMH589814:WMH589823 WWD589814:WWD589823 V655350:V655359 JR655350:JR655359 TN655350:TN655359 ADJ655350:ADJ655359 ANF655350:ANF655359 AXB655350:AXB655359 BGX655350:BGX655359 BQT655350:BQT655359 CAP655350:CAP655359 CKL655350:CKL655359 CUH655350:CUH655359 DED655350:DED655359 DNZ655350:DNZ655359 DXV655350:DXV655359 EHR655350:EHR655359 ERN655350:ERN655359 FBJ655350:FBJ655359 FLF655350:FLF655359 FVB655350:FVB655359 GEX655350:GEX655359 GOT655350:GOT655359 GYP655350:GYP655359 HIL655350:HIL655359 HSH655350:HSH655359 ICD655350:ICD655359 ILZ655350:ILZ655359 IVV655350:IVV655359 JFR655350:JFR655359 JPN655350:JPN655359 JZJ655350:JZJ655359 KJF655350:KJF655359 KTB655350:KTB655359 LCX655350:LCX655359 LMT655350:LMT655359 LWP655350:LWP655359 MGL655350:MGL655359 MQH655350:MQH655359 NAD655350:NAD655359 NJZ655350:NJZ655359 NTV655350:NTV655359 ODR655350:ODR655359 ONN655350:ONN655359 OXJ655350:OXJ655359 PHF655350:PHF655359 PRB655350:PRB655359 QAX655350:QAX655359 QKT655350:QKT655359 QUP655350:QUP655359 REL655350:REL655359 ROH655350:ROH655359 RYD655350:RYD655359 SHZ655350:SHZ655359 SRV655350:SRV655359 TBR655350:TBR655359 TLN655350:TLN655359 TVJ655350:TVJ655359 UFF655350:UFF655359 UPB655350:UPB655359 UYX655350:UYX655359 VIT655350:VIT655359 VSP655350:VSP655359 WCL655350:WCL655359 WMH655350:WMH655359 WWD655350:WWD655359 V720886:V720895 JR720886:JR720895 TN720886:TN720895 ADJ720886:ADJ720895 ANF720886:ANF720895 AXB720886:AXB720895 BGX720886:BGX720895 BQT720886:BQT720895 CAP720886:CAP720895 CKL720886:CKL720895 CUH720886:CUH720895 DED720886:DED720895 DNZ720886:DNZ720895 DXV720886:DXV720895 EHR720886:EHR720895 ERN720886:ERN720895 FBJ720886:FBJ720895 FLF720886:FLF720895 FVB720886:FVB720895 GEX720886:GEX720895 GOT720886:GOT720895 GYP720886:GYP720895 HIL720886:HIL720895 HSH720886:HSH720895 ICD720886:ICD720895 ILZ720886:ILZ720895 IVV720886:IVV720895 JFR720886:JFR720895 JPN720886:JPN720895 JZJ720886:JZJ720895 KJF720886:KJF720895 KTB720886:KTB720895 LCX720886:LCX720895 LMT720886:LMT720895 LWP720886:LWP720895 MGL720886:MGL720895 MQH720886:MQH720895 NAD720886:NAD720895 NJZ720886:NJZ720895 NTV720886:NTV720895 ODR720886:ODR720895 ONN720886:ONN720895 OXJ720886:OXJ720895 PHF720886:PHF720895 PRB720886:PRB720895 QAX720886:QAX720895 QKT720886:QKT720895 QUP720886:QUP720895 REL720886:REL720895 ROH720886:ROH720895 RYD720886:RYD720895 SHZ720886:SHZ720895 SRV720886:SRV720895 TBR720886:TBR720895 TLN720886:TLN720895 TVJ720886:TVJ720895 UFF720886:UFF720895 UPB720886:UPB720895 UYX720886:UYX720895 VIT720886:VIT720895 VSP720886:VSP720895 WCL720886:WCL720895 WMH720886:WMH720895 WWD720886:WWD720895 V786422:V786431 JR786422:JR786431 TN786422:TN786431 ADJ786422:ADJ786431 ANF786422:ANF786431 AXB786422:AXB786431 BGX786422:BGX786431 BQT786422:BQT786431 CAP786422:CAP786431 CKL786422:CKL786431 CUH786422:CUH786431 DED786422:DED786431 DNZ786422:DNZ786431 DXV786422:DXV786431 EHR786422:EHR786431 ERN786422:ERN786431 FBJ786422:FBJ786431 FLF786422:FLF786431 FVB786422:FVB786431 GEX786422:GEX786431 GOT786422:GOT786431 GYP786422:GYP786431 HIL786422:HIL786431 HSH786422:HSH786431 ICD786422:ICD786431 ILZ786422:ILZ786431 IVV786422:IVV786431 JFR786422:JFR786431 JPN786422:JPN786431 JZJ786422:JZJ786431 KJF786422:KJF786431 KTB786422:KTB786431 LCX786422:LCX786431 LMT786422:LMT786431 LWP786422:LWP786431 MGL786422:MGL786431 MQH786422:MQH786431 NAD786422:NAD786431 NJZ786422:NJZ786431 NTV786422:NTV786431 ODR786422:ODR786431 ONN786422:ONN786431 OXJ786422:OXJ786431 PHF786422:PHF786431 PRB786422:PRB786431 QAX786422:QAX786431 QKT786422:QKT786431 QUP786422:QUP786431 REL786422:REL786431 ROH786422:ROH786431 RYD786422:RYD786431 SHZ786422:SHZ786431 SRV786422:SRV786431 TBR786422:TBR786431 TLN786422:TLN786431 TVJ786422:TVJ786431 UFF786422:UFF786431 UPB786422:UPB786431 UYX786422:UYX786431 VIT786422:VIT786431 VSP786422:VSP786431 WCL786422:WCL786431 WMH786422:WMH786431 WWD786422:WWD786431 V851958:V851967 JR851958:JR851967 TN851958:TN851967 ADJ851958:ADJ851967 ANF851958:ANF851967 AXB851958:AXB851967 BGX851958:BGX851967 BQT851958:BQT851967 CAP851958:CAP851967 CKL851958:CKL851967 CUH851958:CUH851967 DED851958:DED851967 DNZ851958:DNZ851967 DXV851958:DXV851967 EHR851958:EHR851967 ERN851958:ERN851967 FBJ851958:FBJ851967 FLF851958:FLF851967 FVB851958:FVB851967 GEX851958:GEX851967 GOT851958:GOT851967 GYP851958:GYP851967 HIL851958:HIL851967 HSH851958:HSH851967 ICD851958:ICD851967 ILZ851958:ILZ851967 IVV851958:IVV851967 JFR851958:JFR851967 JPN851958:JPN851967 JZJ851958:JZJ851967 KJF851958:KJF851967 KTB851958:KTB851967 LCX851958:LCX851967 LMT851958:LMT851967 LWP851958:LWP851967 MGL851958:MGL851967 MQH851958:MQH851967 NAD851958:NAD851967 NJZ851958:NJZ851967 NTV851958:NTV851967 ODR851958:ODR851967 ONN851958:ONN851967 OXJ851958:OXJ851967 PHF851958:PHF851967 PRB851958:PRB851967 QAX851958:QAX851967 QKT851958:QKT851967 QUP851958:QUP851967 REL851958:REL851967 ROH851958:ROH851967 RYD851958:RYD851967 SHZ851958:SHZ851967 SRV851958:SRV851967 TBR851958:TBR851967 TLN851958:TLN851967 TVJ851958:TVJ851967 UFF851958:UFF851967 UPB851958:UPB851967 UYX851958:UYX851967 VIT851958:VIT851967 VSP851958:VSP851967 WCL851958:WCL851967 WMH851958:WMH851967 WWD851958:WWD851967 V917494:V917503 JR917494:JR917503 TN917494:TN917503 ADJ917494:ADJ917503 ANF917494:ANF917503 AXB917494:AXB917503 BGX917494:BGX917503 BQT917494:BQT917503 CAP917494:CAP917503 CKL917494:CKL917503 CUH917494:CUH917503 DED917494:DED917503 DNZ917494:DNZ917503 DXV917494:DXV917503 EHR917494:EHR917503 ERN917494:ERN917503 FBJ917494:FBJ917503 FLF917494:FLF917503 FVB917494:FVB917503 GEX917494:GEX917503 GOT917494:GOT917503 GYP917494:GYP917503 HIL917494:HIL917503 HSH917494:HSH917503 ICD917494:ICD917503 ILZ917494:ILZ917503 IVV917494:IVV917503 JFR917494:JFR917503 JPN917494:JPN917503 JZJ917494:JZJ917503 KJF917494:KJF917503 KTB917494:KTB917503 LCX917494:LCX917503 LMT917494:LMT917503 LWP917494:LWP917503 MGL917494:MGL917503 MQH917494:MQH917503 NAD917494:NAD917503 NJZ917494:NJZ917503 NTV917494:NTV917503 ODR917494:ODR917503 ONN917494:ONN917503 OXJ917494:OXJ917503 PHF917494:PHF917503 PRB917494:PRB917503 QAX917494:QAX917503 QKT917494:QKT917503 QUP917494:QUP917503 REL917494:REL917503 ROH917494:ROH917503 RYD917494:RYD917503 SHZ917494:SHZ917503 SRV917494:SRV917503 TBR917494:TBR917503 TLN917494:TLN917503 TVJ917494:TVJ917503 UFF917494:UFF917503 UPB917494:UPB917503 UYX917494:UYX917503 VIT917494:VIT917503 VSP917494:VSP917503 WCL917494:WCL917503 WMH917494:WMH917503 WWD917494:WWD917503 V983030:V983039 JR983030:JR983039 TN983030:TN983039 ADJ983030:ADJ983039 ANF983030:ANF983039 AXB983030:AXB983039 BGX983030:BGX983039 BQT983030:BQT983039 CAP983030:CAP983039 CKL983030:CKL983039 CUH983030:CUH983039 DED983030:DED983039 DNZ983030:DNZ983039 DXV983030:DXV983039 EHR983030:EHR983039 ERN983030:ERN983039 FBJ983030:FBJ983039 FLF983030:FLF983039 FVB983030:FVB983039 GEX983030:GEX983039 GOT983030:GOT983039 GYP983030:GYP983039 HIL983030:HIL983039 HSH983030:HSH983039 ICD983030:ICD983039 ILZ983030:ILZ983039 IVV983030:IVV983039 JFR983030:JFR983039 JPN983030:JPN983039 JZJ983030:JZJ983039 KJF983030:KJF983039 KTB983030:KTB983039 LCX983030:LCX983039 LMT983030:LMT983039 LWP983030:LWP983039 MGL983030:MGL983039 MQH983030:MQH983039 NAD983030:NAD983039 NJZ983030:NJZ983039 NTV983030:NTV983039 ODR983030:ODR983039 ONN983030:ONN983039 OXJ983030:OXJ983039 PHF983030:PHF983039 PRB983030:PRB983039 QAX983030:QAX983039 QKT983030:QKT983039 QUP983030:QUP983039 REL983030:REL983039 ROH983030:ROH983039 RYD983030:RYD983039 SHZ983030:SHZ983039 SRV983030:SRV983039 TBR983030:TBR983039 TLN983030:TLN983039 TVJ983030:TVJ983039 UFF983030:UFF983039 UPB983030:UPB983039 UYX983030:UYX983039 VIT983030:VIT983039 VSP983030:VSP983039 WCL983030:WCL983039 WMH983030:WMH983039 WWD983030:WWD983039" xr:uid="{1E5E0359-37E2-4364-AF7E-5DC440A24CBC}">
      <formula1>"レ"</formula1>
    </dataValidation>
    <dataValidation type="list" allowBlank="1" showInputMessage="1" showErrorMessage="1" sqref="Y5:AC5" xr:uid="{E721167A-0719-4795-9070-3211C4E79C94}">
      <formula1>"　　,新　規,継　続"</formula1>
    </dataValidation>
    <dataValidation type="list" allowBlank="1" showInputMessage="1" showErrorMessage="1" sqref="AH39:AH48" xr:uid="{7796ED50-0B3A-4AD1-B3F0-C9871FE3D5FF}">
      <formula1>",レ"</formula1>
    </dataValidation>
  </dataValidations>
  <pageMargins left="0.70866141732283472" right="0.70866141732283472" top="0.55118110236220474" bottom="0.19685039370078741" header="0.31496062992125984" footer="0.31496062992125984"/>
  <pageSetup paperSize="9" scale="68" fitToHeight="0" orientation="portrait" cellComments="asDisplayed" r:id="rId1"/>
  <headerFooter>
    <oddFooter>&amp;RR6 &amp;A</oddFooter>
  </headerFooter>
  <rowBreaks count="2" manualBreakCount="2">
    <brk id="55" max="49" man="1"/>
    <brk id="101" max="49"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P50"/>
  <sheetViews>
    <sheetView view="pageBreakPreview" topLeftCell="A26" zoomScaleSheetLayoutView="100" workbookViewId="0">
      <selection activeCell="C32" sqref="C32"/>
    </sheetView>
  </sheetViews>
  <sheetFormatPr defaultColWidth="9" defaultRowHeight="13.5"/>
  <cols>
    <col min="1" max="1" width="13" style="1" customWidth="1"/>
    <col min="2" max="2" width="14.5" style="1" customWidth="1"/>
    <col min="3" max="3" width="10.25" style="1" customWidth="1"/>
    <col min="4" max="4" width="11.125" style="1" customWidth="1"/>
    <col min="5" max="5" width="13.625" style="1" customWidth="1"/>
    <col min="6" max="6" width="11.125" style="1" customWidth="1"/>
    <col min="7" max="7" width="9.25" style="1" customWidth="1"/>
    <col min="8" max="10" width="9.625" style="1" customWidth="1"/>
    <col min="11" max="11" width="14.5" style="1" customWidth="1"/>
    <col min="12" max="12" width="7" style="1" customWidth="1"/>
    <col min="13" max="13" width="9.625" style="2" bestFit="1" customWidth="1"/>
    <col min="14" max="16384" width="9" style="2"/>
  </cols>
  <sheetData>
    <row r="1" spans="1:16" ht="34.5" customHeight="1">
      <c r="A1" s="211" t="s">
        <v>20</v>
      </c>
      <c r="L1" s="49"/>
    </row>
    <row r="2" spans="1:16" ht="38.25" customHeight="1">
      <c r="A2" s="40" t="s">
        <v>0</v>
      </c>
      <c r="B2" s="430"/>
      <c r="C2" s="431"/>
      <c r="D2" s="432" t="s">
        <v>139</v>
      </c>
      <c r="E2" s="428"/>
      <c r="F2" s="428"/>
      <c r="G2" s="428"/>
      <c r="H2" s="428"/>
      <c r="I2" s="428"/>
      <c r="J2" s="428"/>
      <c r="K2" s="428" t="s">
        <v>271</v>
      </c>
      <c r="L2" s="428"/>
      <c r="M2" s="2" t="s">
        <v>45</v>
      </c>
      <c r="N2" s="89">
        <f>B2</f>
        <v>0</v>
      </c>
    </row>
    <row r="3" spans="1:16" ht="38.25" customHeight="1" thickBot="1">
      <c r="A3" s="41" t="s">
        <v>138</v>
      </c>
      <c r="B3" s="428"/>
      <c r="C3" s="429"/>
      <c r="D3" s="433"/>
      <c r="E3" s="428"/>
      <c r="F3" s="428"/>
      <c r="G3" s="428"/>
      <c r="H3" s="428"/>
      <c r="I3" s="428"/>
      <c r="J3" s="428"/>
      <c r="K3" s="428"/>
      <c r="L3" s="428"/>
      <c r="M3" s="2" t="s">
        <v>46</v>
      </c>
      <c r="N3" s="2">
        <f>E2</f>
        <v>0</v>
      </c>
    </row>
    <row r="4" spans="1:16" ht="27.75" customHeight="1">
      <c r="A4" s="518" t="s">
        <v>11</v>
      </c>
      <c r="B4" s="519"/>
      <c r="C4" s="522"/>
      <c r="D4" s="529" t="s">
        <v>2</v>
      </c>
      <c r="E4" s="527" t="s">
        <v>3</v>
      </c>
      <c r="F4" s="510" t="s">
        <v>263</v>
      </c>
      <c r="G4" s="511"/>
      <c r="H4" s="511"/>
      <c r="I4" s="511"/>
      <c r="J4" s="511"/>
      <c r="K4" s="511"/>
      <c r="L4" s="512"/>
      <c r="M4" s="4" t="s">
        <v>47</v>
      </c>
      <c r="N4" s="5">
        <f>B3</f>
        <v>0</v>
      </c>
      <c r="O4" s="5"/>
      <c r="P4" s="6"/>
    </row>
    <row r="5" spans="1:16" ht="27.75" customHeight="1" thickBot="1">
      <c r="A5" s="520"/>
      <c r="B5" s="521"/>
      <c r="C5" s="523"/>
      <c r="D5" s="530"/>
      <c r="E5" s="528"/>
      <c r="F5" s="515" t="s">
        <v>264</v>
      </c>
      <c r="G5" s="516"/>
      <c r="H5" s="516"/>
      <c r="I5" s="516"/>
      <c r="J5" s="516"/>
      <c r="K5" s="516"/>
      <c r="L5" s="517"/>
      <c r="M5" s="4"/>
      <c r="N5" s="5"/>
      <c r="O5" s="5"/>
      <c r="P5" s="6"/>
    </row>
    <row r="6" spans="1:16" ht="27.75" customHeight="1" thickBot="1">
      <c r="A6" s="427"/>
      <c r="B6" s="427"/>
      <c r="C6" s="44"/>
      <c r="D6" s="45"/>
      <c r="E6" s="46"/>
      <c r="F6" s="524" t="s">
        <v>156</v>
      </c>
      <c r="G6" s="525"/>
      <c r="H6" s="139"/>
      <c r="I6" s="434" t="s">
        <v>147</v>
      </c>
      <c r="J6" s="435"/>
      <c r="K6"/>
      <c r="L6" s="12"/>
      <c r="M6" s="4"/>
      <c r="N6" s="5"/>
      <c r="O6" s="5"/>
      <c r="P6" s="6"/>
    </row>
    <row r="7" spans="1:16" ht="12" customHeight="1">
      <c r="A7" s="21"/>
      <c r="B7" s="42"/>
      <c r="C7" s="21"/>
      <c r="D7" s="21"/>
      <c r="E7" s="21"/>
      <c r="F7" s="21"/>
      <c r="G7" s="21"/>
      <c r="H7" s="21"/>
      <c r="I7" s="21"/>
      <c r="J7" s="21"/>
      <c r="K7" s="19"/>
      <c r="L7" s="12"/>
      <c r="M7" s="15"/>
      <c r="N7" s="13"/>
      <c r="O7" s="13"/>
    </row>
    <row r="8" spans="1:16" s="187" customFormat="1" ht="23.25" customHeight="1">
      <c r="A8" s="42" t="s">
        <v>131</v>
      </c>
      <c r="B8" s="42"/>
      <c r="C8" s="183"/>
      <c r="D8" s="183"/>
      <c r="E8" s="183"/>
      <c r="F8" s="183"/>
      <c r="G8" s="183"/>
      <c r="H8" s="183"/>
      <c r="I8" s="183"/>
      <c r="J8" s="183"/>
      <c r="K8" s="19"/>
      <c r="L8" s="184"/>
      <c r="M8" s="185"/>
      <c r="N8" s="186"/>
      <c r="O8" s="186"/>
    </row>
    <row r="9" spans="1:16" ht="18" customHeight="1">
      <c r="A9" s="448" t="s">
        <v>118</v>
      </c>
      <c r="B9" s="448"/>
      <c r="C9" s="448"/>
      <c r="D9" s="448"/>
      <c r="E9" s="448" t="s">
        <v>4</v>
      </c>
      <c r="F9" s="448"/>
      <c r="G9" s="448"/>
      <c r="H9" s="448"/>
      <c r="I9" s="448"/>
      <c r="J9" s="448"/>
      <c r="K9" s="448" t="s">
        <v>5</v>
      </c>
      <c r="L9" s="448"/>
      <c r="M9" s="7"/>
    </row>
    <row r="10" spans="1:16" ht="38.25" customHeight="1" thickBot="1">
      <c r="A10" s="449" t="s">
        <v>166</v>
      </c>
      <c r="B10" s="450"/>
      <c r="C10" s="450"/>
      <c r="D10" s="451"/>
      <c r="E10" s="158" t="s">
        <v>8</v>
      </c>
      <c r="F10" s="63">
        <v>128000</v>
      </c>
      <c r="G10" s="47" t="s">
        <v>6</v>
      </c>
      <c r="H10" s="460"/>
      <c r="I10" s="460"/>
      <c r="J10" s="460"/>
      <c r="K10" s="48">
        <f>IF(OR($H$6=1,$H$6=2),F10,0)</f>
        <v>0</v>
      </c>
      <c r="L10" s="38" t="s">
        <v>6</v>
      </c>
      <c r="M10" s="455"/>
      <c r="N10" s="456"/>
      <c r="O10" s="8"/>
    </row>
    <row r="11" spans="1:16" ht="38.25" customHeight="1" thickBot="1">
      <c r="A11" s="513" t="s">
        <v>174</v>
      </c>
      <c r="B11" s="514"/>
      <c r="C11" s="66" t="s">
        <v>18</v>
      </c>
      <c r="D11" s="67"/>
      <c r="E11" s="233"/>
      <c r="F11" s="234"/>
      <c r="G11" s="235"/>
      <c r="H11" s="471"/>
      <c r="I11" s="472"/>
      <c r="J11" s="473"/>
      <c r="K11" s="234"/>
      <c r="L11" s="199"/>
      <c r="M11" s="22"/>
      <c r="O11" s="8"/>
    </row>
    <row r="12" spans="1:16" ht="38.25" customHeight="1">
      <c r="A12" s="449" t="s">
        <v>195</v>
      </c>
      <c r="B12" s="450"/>
      <c r="C12" s="467" t="s">
        <v>198</v>
      </c>
      <c r="D12" s="468"/>
      <c r="E12" s="217" t="s">
        <v>282</v>
      </c>
      <c r="F12" s="63">
        <v>100000</v>
      </c>
      <c r="G12" s="62" t="s">
        <v>16</v>
      </c>
      <c r="H12" s="465"/>
      <c r="I12" s="466"/>
      <c r="J12" s="466"/>
      <c r="K12" s="48">
        <f>IF($C$14=1,F12,0)</f>
        <v>0</v>
      </c>
      <c r="L12" s="38" t="s">
        <v>17</v>
      </c>
      <c r="M12" s="22"/>
      <c r="O12" s="8"/>
    </row>
    <row r="13" spans="1:16" ht="38.25" customHeight="1" thickBot="1">
      <c r="A13" s="461"/>
      <c r="B13" s="462"/>
      <c r="C13" s="469"/>
      <c r="D13" s="470"/>
      <c r="E13" s="217" t="s">
        <v>283</v>
      </c>
      <c r="F13" s="63">
        <v>50000</v>
      </c>
      <c r="G13" s="62" t="s">
        <v>16</v>
      </c>
      <c r="H13" s="465"/>
      <c r="I13" s="466"/>
      <c r="J13" s="466"/>
      <c r="K13" s="48">
        <f>IF($C$14=2,F13,0)</f>
        <v>0</v>
      </c>
      <c r="L13" s="38" t="s">
        <v>16</v>
      </c>
      <c r="M13" s="22"/>
      <c r="O13" s="8"/>
    </row>
    <row r="14" spans="1:16" ht="40.5" customHeight="1" thickBot="1">
      <c r="A14" s="463"/>
      <c r="B14" s="464"/>
      <c r="C14" s="446"/>
      <c r="D14" s="447"/>
      <c r="E14" s="218" t="s">
        <v>284</v>
      </c>
      <c r="F14" s="63">
        <v>0</v>
      </c>
      <c r="G14" s="62" t="s">
        <v>16</v>
      </c>
      <c r="H14" s="526"/>
      <c r="I14" s="526"/>
      <c r="J14" s="526"/>
      <c r="K14" s="48">
        <f>IF($C$14=3,F14,0)</f>
        <v>0</v>
      </c>
      <c r="L14" s="38" t="s">
        <v>6</v>
      </c>
      <c r="M14" s="22"/>
      <c r="O14" s="8"/>
    </row>
    <row r="15" spans="1:16" ht="31.5" customHeight="1" thickBot="1">
      <c r="A15" s="482" t="s">
        <v>199</v>
      </c>
      <c r="B15" s="483"/>
      <c r="C15" s="444" t="s">
        <v>221</v>
      </c>
      <c r="D15" s="445"/>
      <c r="E15" s="233"/>
      <c r="F15" s="234"/>
      <c r="G15" s="235"/>
      <c r="H15" s="471"/>
      <c r="I15" s="472"/>
      <c r="J15" s="473"/>
      <c r="K15" s="234"/>
      <c r="L15" s="199"/>
      <c r="M15" s="22"/>
    </row>
    <row r="16" spans="1:16" ht="31.5" customHeight="1" thickBot="1">
      <c r="A16" s="484"/>
      <c r="B16" s="485"/>
      <c r="C16" s="446"/>
      <c r="D16" s="447"/>
      <c r="E16" s="251" t="s">
        <v>8</v>
      </c>
      <c r="F16" s="244">
        <f>C16*6400</f>
        <v>0</v>
      </c>
      <c r="G16" s="245" t="s">
        <v>16</v>
      </c>
      <c r="H16" s="474" t="s">
        <v>254</v>
      </c>
      <c r="I16" s="475"/>
      <c r="J16" s="476"/>
      <c r="K16" s="246">
        <f>F16</f>
        <v>0</v>
      </c>
      <c r="L16" s="247" t="s">
        <v>6</v>
      </c>
      <c r="M16" s="22"/>
    </row>
    <row r="17" spans="1:15" ht="31.5" customHeight="1">
      <c r="A17" s="479" t="s">
        <v>231</v>
      </c>
      <c r="B17" s="480"/>
      <c r="C17" s="480"/>
      <c r="D17" s="481"/>
      <c r="E17" s="158" t="s">
        <v>8</v>
      </c>
      <c r="F17" s="244">
        <v>120000</v>
      </c>
      <c r="G17" s="47" t="s">
        <v>6</v>
      </c>
      <c r="H17" s="460"/>
      <c r="I17" s="460"/>
      <c r="J17" s="460"/>
      <c r="K17" s="48">
        <f>IF(OR($H$6=1,$H$6=2),F17,0)</f>
        <v>0</v>
      </c>
      <c r="L17" s="38" t="s">
        <v>16</v>
      </c>
      <c r="M17" s="177"/>
    </row>
    <row r="18" spans="1:15" ht="26.25" customHeight="1">
      <c r="A18" s="452" t="s">
        <v>145</v>
      </c>
      <c r="B18" s="453"/>
      <c r="C18" s="453"/>
      <c r="D18" s="454"/>
      <c r="E18" s="452" t="s">
        <v>157</v>
      </c>
      <c r="F18" s="488"/>
      <c r="G18" s="488"/>
      <c r="H18" s="488"/>
      <c r="I18" s="488"/>
      <c r="J18" s="489"/>
      <c r="K18" s="140">
        <f>IFERROR(SUM(K10:K17),"-")</f>
        <v>0</v>
      </c>
      <c r="L18" s="199" t="s">
        <v>6</v>
      </c>
      <c r="M18" s="177"/>
      <c r="O18" s="8"/>
    </row>
    <row r="19" spans="1:15" ht="26.25" customHeight="1">
      <c r="A19" s="25"/>
      <c r="B19" s="95"/>
      <c r="C19" s="95"/>
      <c r="D19" s="95"/>
      <c r="E19" s="32"/>
      <c r="F19" s="33"/>
      <c r="G19" s="33"/>
      <c r="H19" s="33"/>
      <c r="I19" s="33"/>
      <c r="J19" s="33"/>
      <c r="K19" s="181"/>
      <c r="L19" s="180"/>
      <c r="M19" s="177"/>
      <c r="O19" s="8"/>
    </row>
    <row r="20" spans="1:15" s="187" customFormat="1" ht="23.25" customHeight="1">
      <c r="A20" s="42" t="s">
        <v>132</v>
      </c>
      <c r="B20" s="42"/>
      <c r="C20" s="183"/>
      <c r="D20" s="183"/>
      <c r="E20" s="183"/>
      <c r="F20" s="183"/>
      <c r="G20" s="183"/>
      <c r="H20" s="183"/>
      <c r="I20" s="183"/>
      <c r="J20" s="183"/>
      <c r="K20" s="19"/>
      <c r="L20" s="184"/>
      <c r="M20" s="185"/>
      <c r="N20" s="186"/>
      <c r="O20" s="186"/>
    </row>
    <row r="21" spans="1:15" ht="18" customHeight="1" thickBot="1">
      <c r="A21" s="448" t="s">
        <v>118</v>
      </c>
      <c r="B21" s="448"/>
      <c r="C21" s="448"/>
      <c r="D21" s="448"/>
      <c r="E21" s="448" t="s">
        <v>4</v>
      </c>
      <c r="F21" s="448"/>
      <c r="G21" s="448"/>
      <c r="H21" s="448"/>
      <c r="I21" s="448"/>
      <c r="J21" s="448"/>
      <c r="K21" s="448" t="s">
        <v>5</v>
      </c>
      <c r="L21" s="448"/>
      <c r="M21" s="7"/>
    </row>
    <row r="22" spans="1:15" ht="30" customHeight="1" thickBot="1">
      <c r="A22" s="436" t="s">
        <v>205</v>
      </c>
      <c r="B22" s="437"/>
      <c r="C22" s="438"/>
      <c r="D22" s="486" t="s">
        <v>179</v>
      </c>
      <c r="E22" s="90" t="s">
        <v>7</v>
      </c>
      <c r="F22" s="67"/>
      <c r="G22" s="215"/>
      <c r="H22" s="252"/>
      <c r="I22" s="249"/>
      <c r="J22" s="64"/>
      <c r="K22" s="65"/>
      <c r="L22" s="226"/>
      <c r="M22" s="9"/>
      <c r="N22" s="10"/>
      <c r="O22" s="11"/>
    </row>
    <row r="23" spans="1:15" ht="29.25" customHeight="1" thickBot="1">
      <c r="A23" s="439"/>
      <c r="B23" s="440"/>
      <c r="C23" s="441"/>
      <c r="D23" s="487"/>
      <c r="E23" s="459" t="s">
        <v>177</v>
      </c>
      <c r="F23" s="477"/>
      <c r="G23" s="459"/>
      <c r="H23" s="459"/>
      <c r="I23" s="459"/>
      <c r="J23" s="478"/>
      <c r="K23" s="48">
        <f>IF(D24=1,$F$22*6000,0)</f>
        <v>0</v>
      </c>
      <c r="L23" s="227" t="s">
        <v>12</v>
      </c>
      <c r="M23" s="214" t="str">
        <f>IFERROR(K23+#REF!+K24,"-")</f>
        <v>-</v>
      </c>
      <c r="N23" s="10"/>
      <c r="O23" s="8"/>
    </row>
    <row r="24" spans="1:15" ht="29.25" customHeight="1" thickBot="1">
      <c r="A24" s="442"/>
      <c r="B24" s="443"/>
      <c r="C24" s="443"/>
      <c r="D24" s="237"/>
      <c r="E24" s="457" t="s">
        <v>180</v>
      </c>
      <c r="F24" s="458"/>
      <c r="G24" s="459"/>
      <c r="H24" s="459"/>
      <c r="I24" s="459"/>
      <c r="J24" s="459"/>
      <c r="K24" s="48">
        <f>IF(D24=2,$F$22*4000,0)</f>
        <v>0</v>
      </c>
      <c r="L24" s="228" t="s">
        <v>12</v>
      </c>
      <c r="M24" s="9"/>
      <c r="N24" s="10"/>
      <c r="O24" s="8"/>
    </row>
    <row r="25" spans="1:15" ht="31.5" customHeight="1" thickBot="1">
      <c r="A25" s="500" t="s">
        <v>209</v>
      </c>
      <c r="B25" s="501"/>
      <c r="C25" s="501"/>
      <c r="D25" s="136" t="s">
        <v>181</v>
      </c>
      <c r="E25" s="202" t="s">
        <v>7</v>
      </c>
      <c r="F25" s="67"/>
      <c r="G25" s="216"/>
      <c r="H25" s="252"/>
      <c r="I25" s="249"/>
      <c r="J25" s="64"/>
      <c r="K25" s="141"/>
      <c r="L25" s="227"/>
      <c r="M25" s="9"/>
      <c r="N25" s="10"/>
      <c r="O25" s="8"/>
    </row>
    <row r="26" spans="1:15" ht="30.75" customHeight="1">
      <c r="A26" s="502"/>
      <c r="B26" s="503"/>
      <c r="C26" s="503"/>
      <c r="D26" s="506"/>
      <c r="E26" s="459" t="s">
        <v>175</v>
      </c>
      <c r="F26" s="477"/>
      <c r="G26" s="459"/>
      <c r="H26" s="459"/>
      <c r="I26" s="459"/>
      <c r="J26" s="478"/>
      <c r="K26" s="48">
        <f>IF(D26=1,$F$25*1000,0)</f>
        <v>0</v>
      </c>
      <c r="L26" s="228" t="s">
        <v>12</v>
      </c>
      <c r="M26" s="108">
        <f>IFERROR(K26+K27,"-")</f>
        <v>0</v>
      </c>
      <c r="N26" s="10"/>
      <c r="O26" s="8"/>
    </row>
    <row r="27" spans="1:15" ht="30.75" customHeight="1" thickBot="1">
      <c r="A27" s="504"/>
      <c r="B27" s="505"/>
      <c r="C27" s="505"/>
      <c r="D27" s="507"/>
      <c r="E27" s="459" t="s">
        <v>182</v>
      </c>
      <c r="F27" s="459"/>
      <c r="G27" s="459"/>
      <c r="H27" s="459"/>
      <c r="I27" s="459"/>
      <c r="J27" s="478"/>
      <c r="K27" s="48">
        <f>IF(D26=2,$F$25*800,0)</f>
        <v>0</v>
      </c>
      <c r="L27" s="228" t="s">
        <v>12</v>
      </c>
      <c r="M27" s="9"/>
      <c r="N27" s="10"/>
      <c r="O27" s="8"/>
    </row>
    <row r="28" spans="1:15" ht="36" customHeight="1">
      <c r="A28" s="508" t="s">
        <v>210</v>
      </c>
      <c r="B28" s="499" t="s">
        <v>150</v>
      </c>
      <c r="C28" s="499"/>
      <c r="D28" s="499"/>
      <c r="E28" s="497" t="s">
        <v>119</v>
      </c>
      <c r="F28" s="497"/>
      <c r="G28" s="497"/>
      <c r="H28" s="497"/>
      <c r="I28" s="497"/>
      <c r="J28" s="498"/>
      <c r="K28" s="48">
        <f>IF(H6=1,($F$22)*3000,0)</f>
        <v>0</v>
      </c>
      <c r="L28" s="228" t="s">
        <v>12</v>
      </c>
      <c r="M28" s="108">
        <f>IFERROR(K28+K29,"-")</f>
        <v>0</v>
      </c>
      <c r="N28" s="10"/>
      <c r="O28" s="8"/>
    </row>
    <row r="29" spans="1:15" ht="36" customHeight="1">
      <c r="A29" s="509"/>
      <c r="B29" s="499" t="s">
        <v>151</v>
      </c>
      <c r="C29" s="499"/>
      <c r="D29" s="499"/>
      <c r="E29" s="497" t="s">
        <v>120</v>
      </c>
      <c r="F29" s="497"/>
      <c r="G29" s="497"/>
      <c r="H29" s="497"/>
      <c r="I29" s="497"/>
      <c r="J29" s="498"/>
      <c r="K29" s="48">
        <f>IF(H6=2,($F$22)*1000,0)</f>
        <v>0</v>
      </c>
      <c r="L29" s="228" t="s">
        <v>12</v>
      </c>
      <c r="M29" s="9"/>
      <c r="N29" s="10"/>
      <c r="O29" s="8"/>
    </row>
    <row r="30" spans="1:15" ht="34.9" customHeight="1">
      <c r="A30" s="452" t="s">
        <v>238</v>
      </c>
      <c r="B30" s="453"/>
      <c r="C30" s="453"/>
      <c r="D30" s="454"/>
      <c r="E30" s="452" t="s">
        <v>157</v>
      </c>
      <c r="F30" s="488"/>
      <c r="G30" s="488"/>
      <c r="H30" s="488"/>
      <c r="I30" s="488"/>
      <c r="J30" s="489"/>
      <c r="K30" s="39">
        <f>SUM(K23:K29)</f>
        <v>0</v>
      </c>
      <c r="L30" s="229" t="s">
        <v>12</v>
      </c>
      <c r="M30" s="9"/>
      <c r="N30" s="10"/>
      <c r="O30" s="8"/>
    </row>
    <row r="31" spans="1:15" ht="28.5" customHeight="1" thickBot="1">
      <c r="A31" s="24"/>
      <c r="B31" s="24"/>
      <c r="C31" s="24"/>
      <c r="D31" s="24"/>
      <c r="E31" s="25"/>
      <c r="F31" s="26"/>
      <c r="G31" s="26"/>
      <c r="H31" s="26"/>
      <c r="I31" s="26"/>
      <c r="J31" s="26"/>
      <c r="K31" s="28"/>
      <c r="L31" s="27"/>
      <c r="M31" s="9"/>
      <c r="N31" s="10"/>
      <c r="O31" s="8"/>
    </row>
    <row r="32" spans="1:15" ht="28.5" customHeight="1" thickBot="1">
      <c r="A32" s="495" t="s">
        <v>152</v>
      </c>
      <c r="B32" s="494"/>
      <c r="C32" s="68"/>
      <c r="D32" s="221" t="s">
        <v>13</v>
      </c>
      <c r="E32" s="492" t="s">
        <v>121</v>
      </c>
      <c r="F32" s="493"/>
      <c r="G32" s="494"/>
      <c r="H32" s="490" t="s">
        <v>9</v>
      </c>
      <c r="I32" s="491"/>
      <c r="J32" s="496">
        <f>IFERROR(K18+C32*K30,"0")</f>
        <v>0</v>
      </c>
      <c r="K32" s="496"/>
      <c r="L32" s="201" t="s">
        <v>6</v>
      </c>
      <c r="M32" s="9"/>
      <c r="N32" s="10"/>
      <c r="O32" s="8"/>
    </row>
    <row r="33" spans="1:15" ht="19.5" customHeight="1" thickBot="1">
      <c r="A33" s="21"/>
      <c r="B33" s="21"/>
      <c r="C33" s="21"/>
      <c r="D33" s="21"/>
      <c r="E33" s="21"/>
      <c r="F33" s="21"/>
      <c r="G33" s="2"/>
      <c r="H33" s="2"/>
      <c r="I33" s="2"/>
      <c r="J33" s="2"/>
      <c r="K33" s="2"/>
      <c r="L33" s="2"/>
      <c r="M33" s="15"/>
      <c r="N33" s="13"/>
      <c r="O33" s="13"/>
    </row>
    <row r="34" spans="1:15" ht="36" customHeight="1" thickTop="1" thickBot="1">
      <c r="A34" s="424" t="s">
        <v>158</v>
      </c>
      <c r="B34" s="425"/>
      <c r="C34" s="425"/>
      <c r="D34" s="425"/>
      <c r="E34" s="425"/>
      <c r="F34" s="425"/>
      <c r="G34" s="425"/>
      <c r="H34" s="425"/>
      <c r="I34" s="425"/>
      <c r="J34" s="425"/>
      <c r="K34" s="425"/>
      <c r="L34" s="426"/>
      <c r="M34" s="22"/>
      <c r="N34" s="13"/>
      <c r="O34" s="13"/>
    </row>
    <row r="35" spans="1:15" ht="30.75" customHeight="1" thickTop="1">
      <c r="A35" s="2"/>
      <c r="B35" s="2"/>
      <c r="C35" s="2"/>
      <c r="D35" s="2"/>
      <c r="E35" s="2"/>
      <c r="F35" s="2"/>
      <c r="G35" s="2"/>
      <c r="H35" s="2"/>
      <c r="I35" s="2"/>
      <c r="J35" s="2"/>
      <c r="K35" s="2"/>
      <c r="L35" s="2"/>
      <c r="M35" s="15"/>
      <c r="N35" s="13"/>
      <c r="O35" s="13"/>
    </row>
    <row r="36" spans="1:15" ht="30.75" customHeight="1">
      <c r="A36" s="2"/>
      <c r="B36" s="2"/>
      <c r="C36" s="2"/>
      <c r="D36" s="2"/>
      <c r="E36" s="2"/>
      <c r="F36" s="2"/>
      <c r="G36" s="2"/>
      <c r="H36" s="2"/>
      <c r="I36" s="2"/>
      <c r="J36" s="2"/>
      <c r="K36" s="2"/>
      <c r="L36" s="2"/>
      <c r="M36" s="15"/>
      <c r="N36" s="13"/>
      <c r="O36" s="13"/>
    </row>
    <row r="37" spans="1:15" ht="30.75" customHeight="1">
      <c r="A37" s="2"/>
      <c r="B37" s="2"/>
      <c r="C37" s="2"/>
      <c r="D37" s="2"/>
      <c r="E37" s="2"/>
      <c r="F37" s="2"/>
      <c r="G37" s="2"/>
      <c r="H37" s="2"/>
      <c r="I37" s="2"/>
      <c r="J37" s="2"/>
      <c r="K37" s="2"/>
      <c r="L37" s="2"/>
      <c r="M37" s="15"/>
      <c r="N37" s="13"/>
      <c r="O37" s="13"/>
    </row>
    <row r="38" spans="1:15" ht="24" customHeight="1">
      <c r="A38" s="17"/>
      <c r="B38" s="17"/>
      <c r="C38" s="17"/>
      <c r="D38" s="17"/>
      <c r="E38" s="20"/>
      <c r="F38" s="5"/>
      <c r="G38" s="5"/>
      <c r="H38" s="5"/>
      <c r="I38" s="5"/>
      <c r="J38" s="5"/>
      <c r="K38" s="18"/>
      <c r="L38" s="12"/>
      <c r="M38" s="10"/>
      <c r="N38" s="8"/>
    </row>
    <row r="39" spans="1:15" ht="14.25">
      <c r="A39" s="14"/>
      <c r="B39" s="14"/>
      <c r="C39" s="14"/>
      <c r="D39" s="14"/>
      <c r="E39" s="14"/>
      <c r="F39" s="14"/>
      <c r="G39" s="14"/>
      <c r="H39" s="14"/>
      <c r="I39" s="14"/>
      <c r="J39" s="14"/>
      <c r="K39" s="14"/>
      <c r="L39" s="14"/>
      <c r="M39" s="15"/>
      <c r="N39" s="13"/>
      <c r="O39" s="13"/>
    </row>
    <row r="40" spans="1:15" ht="14.25">
      <c r="A40" s="14"/>
      <c r="B40" s="14"/>
      <c r="C40" s="14"/>
      <c r="D40" s="14"/>
      <c r="E40" s="14"/>
      <c r="F40" s="14"/>
      <c r="G40" s="14"/>
      <c r="H40" s="14"/>
      <c r="I40" s="14"/>
      <c r="J40" s="14"/>
      <c r="K40" s="14"/>
      <c r="L40" s="14"/>
      <c r="M40" s="15"/>
      <c r="N40" s="13"/>
      <c r="O40" s="13"/>
    </row>
    <row r="41" spans="1:15" ht="14.25">
      <c r="A41" s="14"/>
      <c r="B41" s="14"/>
      <c r="C41" s="14"/>
      <c r="D41" s="14"/>
      <c r="E41" s="14"/>
      <c r="F41" s="14"/>
      <c r="G41" s="14"/>
      <c r="H41" s="14"/>
      <c r="I41" s="14"/>
      <c r="J41" s="14"/>
      <c r="K41" s="14"/>
      <c r="L41" s="14"/>
      <c r="M41" s="15"/>
      <c r="N41" s="13"/>
      <c r="O41" s="13"/>
    </row>
    <row r="42" spans="1:15" ht="14.25">
      <c r="A42" s="14"/>
      <c r="B42" s="14"/>
      <c r="C42" s="14"/>
      <c r="D42" s="14"/>
      <c r="E42" s="14"/>
      <c r="F42" s="14"/>
      <c r="G42" s="14"/>
      <c r="H42" s="14"/>
      <c r="I42" s="14"/>
      <c r="J42" s="14"/>
      <c r="K42" s="14"/>
      <c r="L42" s="14"/>
      <c r="M42" s="15"/>
      <c r="N42" s="13"/>
      <c r="O42" s="13"/>
    </row>
    <row r="43" spans="1:15" ht="14.25">
      <c r="N43" s="13"/>
      <c r="O43" s="13"/>
    </row>
    <row r="44" spans="1:15" ht="14.25">
      <c r="N44" s="13"/>
      <c r="O44" s="13"/>
    </row>
    <row r="45" spans="1:15">
      <c r="N45" s="8"/>
      <c r="O45" s="8"/>
    </row>
    <row r="46" spans="1:15">
      <c r="N46" s="8"/>
      <c r="O46" s="8"/>
    </row>
    <row r="47" spans="1:15">
      <c r="N47" s="8"/>
      <c r="O47" s="8"/>
    </row>
    <row r="48" spans="1:15">
      <c r="N48" s="8"/>
      <c r="O48" s="8"/>
    </row>
    <row r="49" spans="14:15">
      <c r="N49" s="8"/>
      <c r="O49" s="8"/>
    </row>
    <row r="50" spans="14:15">
      <c r="N50" s="8"/>
      <c r="O50" s="8"/>
    </row>
  </sheetData>
  <mergeCells count="60">
    <mergeCell ref="F4:L4"/>
    <mergeCell ref="A18:D18"/>
    <mergeCell ref="A11:B11"/>
    <mergeCell ref="E18:J18"/>
    <mergeCell ref="F5:L5"/>
    <mergeCell ref="A4:B5"/>
    <mergeCell ref="C4:C5"/>
    <mergeCell ref="F6:G6"/>
    <mergeCell ref="A9:D9"/>
    <mergeCell ref="E9:J9"/>
    <mergeCell ref="H11:J11"/>
    <mergeCell ref="H14:J14"/>
    <mergeCell ref="E4:E5"/>
    <mergeCell ref="D4:D5"/>
    <mergeCell ref="E28:J28"/>
    <mergeCell ref="B29:D29"/>
    <mergeCell ref="E29:J29"/>
    <mergeCell ref="A25:C27"/>
    <mergeCell ref="D26:D27"/>
    <mergeCell ref="E26:J26"/>
    <mergeCell ref="E27:J27"/>
    <mergeCell ref="A28:A29"/>
    <mergeCell ref="B28:D28"/>
    <mergeCell ref="E30:J30"/>
    <mergeCell ref="H32:I32"/>
    <mergeCell ref="E32:G32"/>
    <mergeCell ref="A32:B32"/>
    <mergeCell ref="J32:K32"/>
    <mergeCell ref="M10:N10"/>
    <mergeCell ref="E24:J24"/>
    <mergeCell ref="H10:J10"/>
    <mergeCell ref="K21:L21"/>
    <mergeCell ref="A12:B14"/>
    <mergeCell ref="C14:D14"/>
    <mergeCell ref="H13:J13"/>
    <mergeCell ref="C12:D13"/>
    <mergeCell ref="H15:J15"/>
    <mergeCell ref="H16:J16"/>
    <mergeCell ref="E23:J23"/>
    <mergeCell ref="H12:J12"/>
    <mergeCell ref="A17:D17"/>
    <mergeCell ref="H17:J17"/>
    <mergeCell ref="A15:B16"/>
    <mergeCell ref="D22:D23"/>
    <mergeCell ref="A34:L34"/>
    <mergeCell ref="A6:B6"/>
    <mergeCell ref="K2:L3"/>
    <mergeCell ref="B3:C3"/>
    <mergeCell ref="B2:C2"/>
    <mergeCell ref="D2:D3"/>
    <mergeCell ref="E2:J3"/>
    <mergeCell ref="I6:J6"/>
    <mergeCell ref="A22:C24"/>
    <mergeCell ref="C15:D15"/>
    <mergeCell ref="C16:D16"/>
    <mergeCell ref="A21:D21"/>
    <mergeCell ref="E21:J21"/>
    <mergeCell ref="K9:L9"/>
    <mergeCell ref="A10:D10"/>
    <mergeCell ref="A30:D30"/>
  </mergeCells>
  <phoneticPr fontId="2"/>
  <dataValidations count="5">
    <dataValidation type="list" allowBlank="1" showInputMessage="1" showErrorMessage="1" sqref="D11" xr:uid="{00000000-0002-0000-0000-000000000000}">
      <formula1>"　,有,無"</formula1>
    </dataValidation>
    <dataValidation type="list" allowBlank="1" showInputMessage="1" showErrorMessage="1" sqref="H6" xr:uid="{595766E2-1137-445A-BC87-41CEC4EBEF30}">
      <formula1>" 　,1,2"</formula1>
    </dataValidation>
    <dataValidation type="list" allowBlank="1" showInputMessage="1" showErrorMessage="1" sqref="D26:D27 D24" xr:uid="{65012FB6-ADD9-41F5-B677-BC7CC1073ADD}">
      <formula1>"　,1,2"</formula1>
    </dataValidation>
    <dataValidation type="list" allowBlank="1" showInputMessage="1" showErrorMessage="1" sqref="C14:D14" xr:uid="{56D11B5F-46B3-4B4D-A2AA-13200A6B7CE2}">
      <formula1>"　,1,2,3"</formula1>
    </dataValidation>
    <dataValidation type="whole" allowBlank="1" showInputMessage="1" showErrorMessage="1" sqref="C16:D16" xr:uid="{38214B56-74D1-405E-90A5-B05D6347E453}">
      <formula1>0</formula1>
      <formula2>50</formula2>
    </dataValidation>
  </dataValidations>
  <pageMargins left="0.70866141732283472" right="0.70866141732283472" top="0.55118110236220474" bottom="0.19685039370078741" header="0.31496062992125984" footer="0.31496062992125984"/>
  <pageSetup paperSize="9" scale="65" fitToHeight="0" orientation="portrait" r:id="rId1"/>
  <headerFooter>
    <oddFooter>&amp;RR6 &amp;A</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A1:P42"/>
  <sheetViews>
    <sheetView view="pageBreakPreview" zoomScaleNormal="85" zoomScaleSheetLayoutView="100" workbookViewId="0">
      <selection activeCell="C35" sqref="C35"/>
    </sheetView>
  </sheetViews>
  <sheetFormatPr defaultColWidth="9" defaultRowHeight="13.5"/>
  <cols>
    <col min="1" max="1" width="13" style="1" customWidth="1"/>
    <col min="2" max="2" width="14.5" style="1" customWidth="1"/>
    <col min="3" max="3" width="9.5" style="1" customWidth="1"/>
    <col min="4" max="4" width="11.125" style="1" customWidth="1"/>
    <col min="5" max="5" width="13.625" style="1" customWidth="1"/>
    <col min="6" max="6" width="11.125" style="1" customWidth="1"/>
    <col min="7" max="7" width="9.25" style="1" customWidth="1"/>
    <col min="8" max="8" width="10.5" style="1" customWidth="1"/>
    <col min="9" max="10" width="9.625" style="1" customWidth="1"/>
    <col min="11" max="11" width="14.5" style="1" customWidth="1"/>
    <col min="12" max="12" width="6.75" style="1" bestFit="1" customWidth="1"/>
    <col min="13" max="16384" width="9" style="2"/>
  </cols>
  <sheetData>
    <row r="1" spans="1:16" ht="26.25" customHeight="1">
      <c r="A1" s="211" t="s">
        <v>122</v>
      </c>
      <c r="L1" s="49"/>
    </row>
    <row r="2" spans="1:16" ht="36" customHeight="1">
      <c r="A2" s="40" t="s">
        <v>0</v>
      </c>
      <c r="B2" s="430">
        <f>②新規契約算出表!B2</f>
        <v>0</v>
      </c>
      <c r="C2" s="543"/>
      <c r="D2" s="432" t="s">
        <v>140</v>
      </c>
      <c r="E2" s="428">
        <f>②新規契約算出表!E2</f>
        <v>0</v>
      </c>
      <c r="F2" s="428"/>
      <c r="G2" s="428">
        <f>IF(⑤カルテ閲覧のみの契約算出表!G2=" ","",⑤カルテ閲覧のみの契約算出表!G2)</f>
        <v>0</v>
      </c>
      <c r="H2" s="428"/>
      <c r="I2" s="428">
        <f>IF(⑤カルテ閲覧のみの契約算出表!I2=" ","",⑤カルテ閲覧のみの契約算出表!I2)</f>
        <v>0</v>
      </c>
      <c r="J2" s="428"/>
      <c r="K2" s="428" t="s">
        <v>271</v>
      </c>
      <c r="L2" s="428"/>
      <c r="M2" s="2" t="s">
        <v>99</v>
      </c>
      <c r="N2" s="89">
        <f>B2</f>
        <v>0</v>
      </c>
    </row>
    <row r="3" spans="1:16" ht="45.75" customHeight="1" thickBot="1">
      <c r="A3" s="41" t="s">
        <v>141</v>
      </c>
      <c r="B3" s="544">
        <f>②新規契約算出表!B3</f>
        <v>0</v>
      </c>
      <c r="C3" s="543"/>
      <c r="D3" s="433"/>
      <c r="E3" s="428">
        <f>IF(⑤カルテ閲覧のみの契約算出表!E3=" ","",⑤カルテ閲覧のみの契約算出表!E3)</f>
        <v>0</v>
      </c>
      <c r="F3" s="428"/>
      <c r="G3" s="428">
        <f>IF(⑤カルテ閲覧のみの契約算出表!G3=" ","",⑤カルテ閲覧のみの契約算出表!G3)</f>
        <v>0</v>
      </c>
      <c r="H3" s="428"/>
      <c r="I3" s="428">
        <f>IF(⑤カルテ閲覧のみの契約算出表!I3=" ","",⑤カルテ閲覧のみの契約算出表!I3)</f>
        <v>0</v>
      </c>
      <c r="J3" s="428"/>
      <c r="K3" s="428"/>
      <c r="L3" s="428"/>
      <c r="M3" s="92" t="s">
        <v>48</v>
      </c>
      <c r="N3" s="2">
        <f>B3</f>
        <v>0</v>
      </c>
    </row>
    <row r="4" spans="1:16" ht="27.75" customHeight="1">
      <c r="A4" s="518" t="s">
        <v>11</v>
      </c>
      <c r="B4" s="519"/>
      <c r="C4" s="522"/>
      <c r="D4" s="529" t="s">
        <v>2</v>
      </c>
      <c r="E4" s="527" t="s">
        <v>3</v>
      </c>
      <c r="F4" s="510" t="s">
        <v>267</v>
      </c>
      <c r="G4" s="511"/>
      <c r="H4" s="511"/>
      <c r="I4" s="511"/>
      <c r="J4" s="511"/>
      <c r="K4" s="511"/>
      <c r="L4" s="512"/>
      <c r="M4" s="4" t="s">
        <v>49</v>
      </c>
      <c r="N4" s="5">
        <f>E2</f>
        <v>0</v>
      </c>
      <c r="O4" s="5"/>
      <c r="P4" s="6"/>
    </row>
    <row r="5" spans="1:16" ht="31.5" customHeight="1" thickBot="1">
      <c r="A5" s="520"/>
      <c r="B5" s="521"/>
      <c r="C5" s="523"/>
      <c r="D5" s="530"/>
      <c r="E5" s="528"/>
      <c r="F5" s="515" t="s">
        <v>264</v>
      </c>
      <c r="G5" s="516"/>
      <c r="H5" s="516"/>
      <c r="I5" s="516"/>
      <c r="J5" s="516"/>
      <c r="K5" s="516"/>
      <c r="L5" s="517"/>
      <c r="M5" s="4"/>
      <c r="N5" s="5"/>
      <c r="O5" s="5"/>
    </row>
    <row r="6" spans="1:16" ht="27.6" customHeight="1" thickBot="1">
      <c r="A6" s="29"/>
      <c r="B6" s="42"/>
      <c r="C6" s="93"/>
      <c r="D6" s="20"/>
      <c r="E6" s="23"/>
      <c r="F6" s="524" t="s">
        <v>156</v>
      </c>
      <c r="G6" s="525"/>
      <c r="H6" s="222"/>
      <c r="I6" s="434" t="s">
        <v>147</v>
      </c>
      <c r="J6" s="435"/>
      <c r="K6"/>
      <c r="L6"/>
      <c r="M6" s="4"/>
      <c r="N6" s="5"/>
      <c r="O6" s="5"/>
      <c r="P6" s="6"/>
    </row>
    <row r="7" spans="1:16" ht="15.6" customHeight="1">
      <c r="A7" s="193" t="s">
        <v>222</v>
      </c>
      <c r="B7" s="2"/>
      <c r="C7" s="20"/>
      <c r="D7" s="20"/>
      <c r="E7" s="23"/>
      <c r="F7" s="30"/>
      <c r="G7"/>
      <c r="H7"/>
      <c r="I7"/>
      <c r="J7"/>
      <c r="L7" s="3"/>
      <c r="M7" s="4"/>
      <c r="N7" s="5"/>
      <c r="O7" s="5"/>
      <c r="P7" s="6"/>
    </row>
    <row r="8" spans="1:16" ht="18" customHeight="1">
      <c r="A8" s="448" t="s">
        <v>127</v>
      </c>
      <c r="B8" s="448"/>
      <c r="C8" s="448"/>
      <c r="D8" s="448"/>
      <c r="E8" s="448" t="s">
        <v>4</v>
      </c>
      <c r="F8" s="448"/>
      <c r="G8" s="448"/>
      <c r="H8" s="448"/>
      <c r="I8" s="448"/>
      <c r="J8" s="448"/>
      <c r="K8" s="448" t="s">
        <v>5</v>
      </c>
      <c r="L8" s="448"/>
      <c r="M8" s="7"/>
    </row>
    <row r="9" spans="1:16" ht="27.75" customHeight="1" thickBot="1">
      <c r="A9" s="549" t="s">
        <v>219</v>
      </c>
      <c r="B9" s="550"/>
      <c r="C9" s="550"/>
      <c r="D9" s="243" t="s">
        <v>220</v>
      </c>
      <c r="E9" s="545" t="s">
        <v>8</v>
      </c>
      <c r="F9" s="547" t="s">
        <v>148</v>
      </c>
      <c r="G9" s="548"/>
      <c r="H9" s="48">
        <v>128000</v>
      </c>
      <c r="I9" s="16" t="s">
        <v>16</v>
      </c>
      <c r="J9" s="37"/>
      <c r="K9" s="48">
        <f>IF($D$10=1,H9,0)</f>
        <v>0</v>
      </c>
      <c r="L9" s="38" t="s">
        <v>6</v>
      </c>
      <c r="M9" s="7"/>
    </row>
    <row r="10" spans="1:16" ht="22.5" customHeight="1" thickBot="1">
      <c r="A10" s="551"/>
      <c r="B10" s="552"/>
      <c r="C10" s="552"/>
      <c r="D10" s="222"/>
      <c r="E10" s="546"/>
      <c r="F10" s="547" t="s">
        <v>149</v>
      </c>
      <c r="G10" s="548"/>
      <c r="H10" s="51">
        <v>32000</v>
      </c>
      <c r="I10" s="47" t="s">
        <v>6</v>
      </c>
      <c r="J10" s="16"/>
      <c r="K10" s="48">
        <f>IF($D$10=2,H10,0)</f>
        <v>0</v>
      </c>
      <c r="L10" s="38" t="s">
        <v>6</v>
      </c>
      <c r="M10" s="133">
        <f>K9+K10</f>
        <v>0</v>
      </c>
      <c r="O10" s="8"/>
    </row>
    <row r="11" spans="1:16" ht="34.5" customHeight="1" thickBot="1">
      <c r="A11" s="554" t="s">
        <v>173</v>
      </c>
      <c r="B11" s="555"/>
      <c r="C11" s="556"/>
      <c r="D11" s="239"/>
      <c r="E11" s="158"/>
      <c r="F11" s="198" t="s">
        <v>18</v>
      </c>
      <c r="G11" s="219" t="s">
        <v>237</v>
      </c>
      <c r="H11" s="234"/>
      <c r="I11" s="235"/>
      <c r="J11" s="236"/>
      <c r="K11" s="234"/>
      <c r="L11" s="199"/>
      <c r="M11" s="22"/>
      <c r="O11" s="8"/>
    </row>
    <row r="12" spans="1:16" ht="34.5" customHeight="1">
      <c r="A12" s="479" t="s">
        <v>231</v>
      </c>
      <c r="B12" s="480"/>
      <c r="C12" s="480"/>
      <c r="D12" s="481"/>
      <c r="E12" s="158" t="s">
        <v>8</v>
      </c>
      <c r="F12" s="244">
        <v>120000</v>
      </c>
      <c r="G12" s="47" t="s">
        <v>6</v>
      </c>
      <c r="H12" s="553"/>
      <c r="I12" s="553"/>
      <c r="J12" s="553"/>
      <c r="K12" s="48">
        <f>IF(OR($H$6=1,$H$6=2),F12,0)</f>
        <v>0</v>
      </c>
      <c r="L12" s="38" t="s">
        <v>16</v>
      </c>
      <c r="M12" s="22"/>
      <c r="O12" s="8"/>
    </row>
    <row r="13" spans="1:16" ht="26.25" customHeight="1">
      <c r="A13" s="538" t="s">
        <v>146</v>
      </c>
      <c r="B13" s="538"/>
      <c r="C13" s="538"/>
      <c r="D13" s="538"/>
      <c r="E13" s="452" t="s">
        <v>157</v>
      </c>
      <c r="F13" s="488"/>
      <c r="G13" s="488"/>
      <c r="H13" s="488"/>
      <c r="I13" s="488"/>
      <c r="J13" s="489"/>
      <c r="K13" s="39">
        <f>SUM(K9:K12)</f>
        <v>0</v>
      </c>
      <c r="L13" s="199" t="s">
        <v>6</v>
      </c>
      <c r="M13" s="22"/>
      <c r="O13" s="8"/>
    </row>
    <row r="14" spans="1:16">
      <c r="A14" s="97"/>
      <c r="B14" s="97"/>
      <c r="C14" s="98"/>
      <c r="D14" s="99"/>
      <c r="E14" s="100"/>
      <c r="F14" s="100"/>
      <c r="G14" s="100"/>
      <c r="H14" s="98"/>
      <c r="I14" s="101"/>
      <c r="J14" s="95"/>
      <c r="K14" s="28"/>
      <c r="L14" s="96"/>
      <c r="M14" s="22"/>
      <c r="O14" s="8"/>
    </row>
    <row r="15" spans="1:16" s="35" customFormat="1" ht="28.5" customHeight="1">
      <c r="A15" s="542" t="s">
        <v>253</v>
      </c>
      <c r="B15" s="542"/>
      <c r="C15" s="542"/>
      <c r="D15" s="542"/>
      <c r="E15" s="542"/>
      <c r="F15" s="542"/>
      <c r="G15" s="542"/>
      <c r="H15" s="542"/>
      <c r="I15" s="542"/>
      <c r="J15" s="542"/>
      <c r="K15" s="542"/>
      <c r="L15" s="542"/>
      <c r="M15" s="34"/>
      <c r="O15" s="8"/>
    </row>
    <row r="16" spans="1:16" ht="18.75" customHeight="1" thickBot="1">
      <c r="A16" s="448" t="s">
        <v>118</v>
      </c>
      <c r="B16" s="448"/>
      <c r="C16" s="448"/>
      <c r="D16" s="448"/>
      <c r="E16" s="448" t="s">
        <v>4</v>
      </c>
      <c r="F16" s="448"/>
      <c r="G16" s="448"/>
      <c r="H16" s="448"/>
      <c r="I16" s="448"/>
      <c r="J16" s="448"/>
      <c r="K16" s="448" t="s">
        <v>5</v>
      </c>
      <c r="L16" s="448"/>
      <c r="M16" s="22"/>
      <c r="O16" s="8"/>
    </row>
    <row r="17" spans="1:15" ht="27.75" customHeight="1" thickBot="1">
      <c r="A17" s="534" t="s">
        <v>232</v>
      </c>
      <c r="B17" s="437"/>
      <c r="C17" s="437"/>
      <c r="D17" s="437"/>
      <c r="E17" s="195" t="s">
        <v>223</v>
      </c>
      <c r="F17" s="94"/>
      <c r="G17" s="195" t="s">
        <v>224</v>
      </c>
      <c r="H17" s="94"/>
      <c r="I17" s="195" t="s">
        <v>225</v>
      </c>
      <c r="J17" s="94"/>
      <c r="K17" s="539"/>
      <c r="L17" s="540"/>
      <c r="M17" s="22"/>
      <c r="O17" s="8"/>
    </row>
    <row r="18" spans="1:15" ht="19.5" customHeight="1">
      <c r="A18" s="439"/>
      <c r="B18" s="440"/>
      <c r="C18" s="440"/>
      <c r="D18" s="440"/>
      <c r="E18" s="541" t="s">
        <v>228</v>
      </c>
      <c r="F18" s="541"/>
      <c r="G18" s="541"/>
      <c r="H18" s="541"/>
      <c r="I18" s="541"/>
      <c r="J18" s="541"/>
      <c r="K18" s="48">
        <f>F17*257000</f>
        <v>0</v>
      </c>
      <c r="L18" s="43" t="s">
        <v>6</v>
      </c>
      <c r="M18" s="22"/>
      <c r="O18" s="8"/>
    </row>
    <row r="19" spans="1:15" ht="19.5" customHeight="1">
      <c r="A19" s="439"/>
      <c r="B19" s="440"/>
      <c r="C19" s="440"/>
      <c r="D19" s="440"/>
      <c r="E19" s="541" t="s">
        <v>229</v>
      </c>
      <c r="F19" s="541"/>
      <c r="G19" s="541"/>
      <c r="H19" s="541"/>
      <c r="I19" s="541"/>
      <c r="J19" s="541"/>
      <c r="K19" s="48">
        <f>H17*100000</f>
        <v>0</v>
      </c>
      <c r="L19" s="43" t="s">
        <v>6</v>
      </c>
      <c r="M19" s="22"/>
      <c r="O19" s="8"/>
    </row>
    <row r="20" spans="1:15" ht="19.5" customHeight="1">
      <c r="A20" s="439"/>
      <c r="B20" s="440"/>
      <c r="C20" s="440"/>
      <c r="D20" s="440"/>
      <c r="E20" s="541" t="s">
        <v>230</v>
      </c>
      <c r="F20" s="541"/>
      <c r="G20" s="541"/>
      <c r="H20" s="541"/>
      <c r="I20" s="541"/>
      <c r="J20" s="541"/>
      <c r="K20" s="48">
        <f>J17*22000</f>
        <v>0</v>
      </c>
      <c r="L20" s="43" t="s">
        <v>6</v>
      </c>
      <c r="M20" s="22"/>
      <c r="O20" s="8"/>
    </row>
    <row r="21" spans="1:15" ht="32.450000000000003" customHeight="1">
      <c r="A21" s="531" t="s">
        <v>234</v>
      </c>
      <c r="B21" s="532"/>
      <c r="C21" s="532"/>
      <c r="D21" s="533"/>
      <c r="E21" s="452" t="s">
        <v>157</v>
      </c>
      <c r="F21" s="488"/>
      <c r="G21" s="488"/>
      <c r="H21" s="488"/>
      <c r="I21" s="488"/>
      <c r="J21" s="489"/>
      <c r="K21" s="39">
        <f>SUM(K18:K20)</f>
        <v>0</v>
      </c>
      <c r="L21" s="200" t="s">
        <v>6</v>
      </c>
      <c r="M21" s="9"/>
      <c r="N21" s="10"/>
      <c r="O21" s="8"/>
    </row>
    <row r="22" spans="1:15">
      <c r="A22" s="24"/>
      <c r="B22" s="24"/>
      <c r="C22" s="24"/>
      <c r="D22" s="24"/>
      <c r="E22" s="25"/>
      <c r="F22" s="26"/>
      <c r="G22" s="26"/>
      <c r="H22" s="26"/>
      <c r="I22" s="26"/>
      <c r="J22" s="26"/>
      <c r="K22" s="28"/>
      <c r="L22" s="27"/>
      <c r="N22" s="8"/>
      <c r="O22" s="8"/>
    </row>
    <row r="23" spans="1:15" ht="17.25">
      <c r="A23" s="42" t="s">
        <v>279</v>
      </c>
      <c r="B23" s="42"/>
      <c r="C23" s="183"/>
      <c r="D23" s="183"/>
      <c r="E23" s="183"/>
      <c r="F23" s="183"/>
      <c r="G23" s="183"/>
      <c r="H23" s="183"/>
      <c r="I23" s="183"/>
      <c r="J23" s="183"/>
      <c r="K23" s="19"/>
      <c r="L23" s="184"/>
      <c r="N23" s="8"/>
      <c r="O23" s="8"/>
    </row>
    <row r="24" spans="1:15" ht="18.75" customHeight="1" thickBot="1">
      <c r="A24" s="448" t="s">
        <v>118</v>
      </c>
      <c r="B24" s="448"/>
      <c r="C24" s="448"/>
      <c r="D24" s="448"/>
      <c r="E24" s="448" t="s">
        <v>4</v>
      </c>
      <c r="F24" s="448"/>
      <c r="G24" s="448"/>
      <c r="H24" s="448"/>
      <c r="I24" s="448"/>
      <c r="J24" s="448"/>
      <c r="K24" s="448" t="s">
        <v>5</v>
      </c>
      <c r="L24" s="448"/>
      <c r="N24" s="8"/>
      <c r="O24" s="8"/>
    </row>
    <row r="25" spans="1:15" ht="30" customHeight="1" thickBot="1">
      <c r="A25" s="436" t="s">
        <v>205</v>
      </c>
      <c r="B25" s="437"/>
      <c r="C25" s="438"/>
      <c r="D25" s="486" t="s">
        <v>179</v>
      </c>
      <c r="E25" s="90" t="s">
        <v>7</v>
      </c>
      <c r="F25" s="67"/>
      <c r="G25" s="215"/>
      <c r="H25" s="252"/>
      <c r="I25" s="249"/>
      <c r="J25" s="64"/>
      <c r="K25" s="65"/>
      <c r="L25" s="226"/>
      <c r="N25" s="8"/>
      <c r="O25" s="8"/>
    </row>
    <row r="26" spans="1:15" ht="29.25" customHeight="1" thickBot="1">
      <c r="A26" s="439"/>
      <c r="B26" s="440"/>
      <c r="C26" s="441"/>
      <c r="D26" s="487"/>
      <c r="E26" s="459" t="s">
        <v>177</v>
      </c>
      <c r="F26" s="477"/>
      <c r="G26" s="459"/>
      <c r="H26" s="459"/>
      <c r="I26" s="459"/>
      <c r="J26" s="478"/>
      <c r="K26" s="48">
        <f>IF(D27=1,$F$25*6000,0)</f>
        <v>0</v>
      </c>
      <c r="L26" s="227" t="s">
        <v>12</v>
      </c>
      <c r="N26" s="8"/>
      <c r="O26" s="8"/>
    </row>
    <row r="27" spans="1:15" ht="29.25" customHeight="1" thickBot="1">
      <c r="A27" s="442"/>
      <c r="B27" s="443"/>
      <c r="C27" s="443"/>
      <c r="D27" s="237"/>
      <c r="E27" s="457" t="s">
        <v>180</v>
      </c>
      <c r="F27" s="458"/>
      <c r="G27" s="459"/>
      <c r="H27" s="459"/>
      <c r="I27" s="459"/>
      <c r="J27" s="459"/>
      <c r="K27" s="48">
        <f>IF(D27=2,$F$25*4000,0)</f>
        <v>0</v>
      </c>
      <c r="L27" s="228" t="s">
        <v>12</v>
      </c>
      <c r="N27" s="8"/>
      <c r="O27" s="8"/>
    </row>
    <row r="28" spans="1:15" ht="30" customHeight="1" thickBot="1">
      <c r="A28" s="500" t="s">
        <v>209</v>
      </c>
      <c r="B28" s="501"/>
      <c r="C28" s="501"/>
      <c r="D28" s="136" t="s">
        <v>181</v>
      </c>
      <c r="E28" s="202" t="s">
        <v>7</v>
      </c>
      <c r="F28" s="67"/>
      <c r="G28" s="216"/>
      <c r="H28" s="252"/>
      <c r="I28" s="249"/>
      <c r="J28" s="64"/>
      <c r="K28" s="141"/>
      <c r="L28" s="227"/>
      <c r="N28" s="8"/>
      <c r="O28" s="8"/>
    </row>
    <row r="29" spans="1:15" ht="29.25" customHeight="1">
      <c r="A29" s="502"/>
      <c r="B29" s="503"/>
      <c r="C29" s="503"/>
      <c r="D29" s="506"/>
      <c r="E29" s="459" t="s">
        <v>175</v>
      </c>
      <c r="F29" s="477"/>
      <c r="G29" s="459"/>
      <c r="H29" s="459"/>
      <c r="I29" s="459"/>
      <c r="J29" s="478"/>
      <c r="K29" s="48">
        <f>IF(D29=1,$F$28*1000,0)</f>
        <v>0</v>
      </c>
      <c r="L29" s="228" t="s">
        <v>12</v>
      </c>
      <c r="N29" s="8"/>
      <c r="O29" s="8"/>
    </row>
    <row r="30" spans="1:15" ht="29.25" customHeight="1" thickBot="1">
      <c r="A30" s="504"/>
      <c r="B30" s="505"/>
      <c r="C30" s="505"/>
      <c r="D30" s="507"/>
      <c r="E30" s="459" t="s">
        <v>182</v>
      </c>
      <c r="F30" s="459"/>
      <c r="G30" s="459"/>
      <c r="H30" s="459"/>
      <c r="I30" s="459"/>
      <c r="J30" s="478"/>
      <c r="K30" s="48">
        <f>IF(D29=2,$F$28*800,0)</f>
        <v>0</v>
      </c>
      <c r="L30" s="228" t="s">
        <v>12</v>
      </c>
      <c r="N30" s="8"/>
      <c r="O30" s="8"/>
    </row>
    <row r="31" spans="1:15" ht="36" customHeight="1">
      <c r="A31" s="508" t="s">
        <v>210</v>
      </c>
      <c r="B31" s="499" t="s">
        <v>150</v>
      </c>
      <c r="C31" s="499"/>
      <c r="D31" s="499"/>
      <c r="E31" s="497" t="s">
        <v>119</v>
      </c>
      <c r="F31" s="497"/>
      <c r="G31" s="497"/>
      <c r="H31" s="497"/>
      <c r="I31" s="497"/>
      <c r="J31" s="498"/>
      <c r="K31" s="48">
        <f>IF(H6=1,($F$28)*3000,0)</f>
        <v>0</v>
      </c>
      <c r="L31" s="228" t="s">
        <v>12</v>
      </c>
      <c r="N31" s="8"/>
      <c r="O31" s="8"/>
    </row>
    <row r="32" spans="1:15" ht="36" customHeight="1">
      <c r="A32" s="509"/>
      <c r="B32" s="499" t="s">
        <v>151</v>
      </c>
      <c r="C32" s="499"/>
      <c r="D32" s="499"/>
      <c r="E32" s="497" t="s">
        <v>120</v>
      </c>
      <c r="F32" s="497"/>
      <c r="G32" s="497"/>
      <c r="H32" s="497"/>
      <c r="I32" s="497"/>
      <c r="J32" s="498"/>
      <c r="K32" s="48">
        <f>IF(H6=2,($F$28)*1000,0)</f>
        <v>0</v>
      </c>
      <c r="L32" s="228" t="s">
        <v>12</v>
      </c>
      <c r="N32" s="8"/>
      <c r="O32" s="8"/>
    </row>
    <row r="33" spans="1:15" ht="36" customHeight="1">
      <c r="A33" s="452" t="s">
        <v>280</v>
      </c>
      <c r="B33" s="453"/>
      <c r="C33" s="453"/>
      <c r="D33" s="454"/>
      <c r="E33" s="452" t="s">
        <v>157</v>
      </c>
      <c r="F33" s="488"/>
      <c r="G33" s="488"/>
      <c r="H33" s="488"/>
      <c r="I33" s="488"/>
      <c r="J33" s="489"/>
      <c r="K33" s="39">
        <f>SUM(K26:K32)</f>
        <v>0</v>
      </c>
      <c r="L33" s="229" t="s">
        <v>12</v>
      </c>
      <c r="N33" s="8"/>
      <c r="O33" s="8"/>
    </row>
    <row r="34" spans="1:15" ht="29.25" customHeight="1" thickBot="1">
      <c r="A34" s="24"/>
      <c r="B34" s="24"/>
      <c r="C34" s="24"/>
      <c r="D34" s="24"/>
      <c r="E34" s="25"/>
      <c r="F34" s="26"/>
      <c r="G34" s="26"/>
      <c r="H34" s="26"/>
      <c r="I34" s="26"/>
      <c r="J34" s="26"/>
      <c r="K34" s="28"/>
      <c r="L34" s="27"/>
      <c r="N34" s="8"/>
      <c r="O34" s="8"/>
    </row>
    <row r="35" spans="1:15" ht="29.25" customHeight="1" thickBot="1">
      <c r="A35" s="495" t="s">
        <v>281</v>
      </c>
      <c r="B35" s="494"/>
      <c r="C35" s="68"/>
      <c r="D35" s="221" t="s">
        <v>13</v>
      </c>
      <c r="E35" s="492" t="s">
        <v>121</v>
      </c>
      <c r="F35" s="493"/>
      <c r="G35" s="494"/>
      <c r="H35" s="490" t="s">
        <v>9</v>
      </c>
      <c r="I35" s="491"/>
      <c r="J35" s="496">
        <f>IFERROR(K21+C35*K33,"0")</f>
        <v>0</v>
      </c>
      <c r="K35" s="496"/>
      <c r="L35" s="201" t="s">
        <v>6</v>
      </c>
      <c r="N35" s="8"/>
      <c r="O35" s="8"/>
    </row>
    <row r="36" spans="1:15" ht="24" customHeight="1" thickBot="1">
      <c r="A36" s="20"/>
      <c r="B36" s="2"/>
      <c r="C36" s="2"/>
      <c r="D36" s="2"/>
      <c r="E36" s="2"/>
      <c r="F36" s="23"/>
      <c r="G36" s="2"/>
      <c r="H36" s="36"/>
      <c r="I36"/>
      <c r="J36" s="31"/>
      <c r="K36"/>
      <c r="L36" s="12"/>
      <c r="N36" s="8"/>
      <c r="O36" s="8"/>
    </row>
    <row r="37" spans="1:15" ht="29.25" customHeight="1" thickTop="1" thickBot="1">
      <c r="A37" s="535" t="s">
        <v>159</v>
      </c>
      <c r="B37" s="536"/>
      <c r="C37" s="536"/>
      <c r="D37" s="536"/>
      <c r="E37" s="536"/>
      <c r="F37" s="536"/>
      <c r="G37" s="536"/>
      <c r="H37" s="536"/>
      <c r="I37" s="536"/>
      <c r="J37" s="536"/>
      <c r="K37" s="536"/>
      <c r="L37" s="537"/>
      <c r="N37" s="8"/>
      <c r="O37" s="8"/>
    </row>
    <row r="38" spans="1:15" ht="14.25" thickTop="1">
      <c r="A38" s="14"/>
      <c r="B38" s="17"/>
      <c r="C38" s="14"/>
      <c r="D38" s="14"/>
      <c r="E38" s="14"/>
      <c r="F38" s="14"/>
      <c r="G38" s="14"/>
      <c r="H38" s="14"/>
      <c r="I38" s="14"/>
      <c r="J38" s="14"/>
      <c r="K38" s="14"/>
      <c r="L38" s="14"/>
    </row>
    <row r="39" spans="1:15">
      <c r="A39" s="14"/>
      <c r="B39" s="14"/>
      <c r="C39" s="14"/>
      <c r="D39" s="14"/>
      <c r="E39" s="14"/>
      <c r="F39" s="14"/>
      <c r="G39" s="14"/>
      <c r="H39" s="14"/>
      <c r="I39" s="14"/>
      <c r="J39" s="14"/>
      <c r="K39" s="14"/>
      <c r="L39" s="14"/>
    </row>
    <row r="40" spans="1:15">
      <c r="A40" s="14"/>
      <c r="B40" s="14"/>
      <c r="C40" s="14"/>
      <c r="D40" s="14"/>
      <c r="E40" s="14"/>
      <c r="F40" s="14"/>
      <c r="G40" s="14"/>
      <c r="H40" s="14"/>
      <c r="I40" s="14"/>
      <c r="J40" s="14"/>
      <c r="K40" s="14"/>
      <c r="L40" s="14"/>
    </row>
    <row r="41" spans="1:15">
      <c r="A41" s="14"/>
      <c r="B41" s="14"/>
      <c r="C41" s="14"/>
      <c r="D41" s="14"/>
      <c r="E41" s="14"/>
      <c r="F41" s="14"/>
      <c r="G41" s="14"/>
      <c r="H41" s="14"/>
      <c r="I41" s="14"/>
      <c r="J41" s="14"/>
      <c r="K41" s="14"/>
      <c r="L41" s="14"/>
    </row>
    <row r="42" spans="1:15">
      <c r="B42" s="14"/>
    </row>
  </sheetData>
  <mergeCells count="59">
    <mergeCell ref="A33:D33"/>
    <mergeCell ref="E33:J33"/>
    <mergeCell ref="A35:B35"/>
    <mergeCell ref="E35:G35"/>
    <mergeCell ref="H35:I35"/>
    <mergeCell ref="J35:K35"/>
    <mergeCell ref="A31:A32"/>
    <mergeCell ref="B31:D31"/>
    <mergeCell ref="E31:J31"/>
    <mergeCell ref="B32:D32"/>
    <mergeCell ref="E32:J32"/>
    <mergeCell ref="E26:J26"/>
    <mergeCell ref="E27:J27"/>
    <mergeCell ref="A28:C30"/>
    <mergeCell ref="D29:D30"/>
    <mergeCell ref="E29:J29"/>
    <mergeCell ref="E30:J30"/>
    <mergeCell ref="F6:G6"/>
    <mergeCell ref="A9:C10"/>
    <mergeCell ref="A8:D8"/>
    <mergeCell ref="E8:J8"/>
    <mergeCell ref="A12:D12"/>
    <mergeCell ref="H12:J12"/>
    <mergeCell ref="I6:J6"/>
    <mergeCell ref="A11:C11"/>
    <mergeCell ref="K8:L8"/>
    <mergeCell ref="E9:E10"/>
    <mergeCell ref="F9:G9"/>
    <mergeCell ref="F10:G10"/>
    <mergeCell ref="A16:D16"/>
    <mergeCell ref="E16:J16"/>
    <mergeCell ref="K16:L16"/>
    <mergeCell ref="F4:L4"/>
    <mergeCell ref="B2:C2"/>
    <mergeCell ref="D2:D3"/>
    <mergeCell ref="E2:J3"/>
    <mergeCell ref="K2:L3"/>
    <mergeCell ref="B3:C3"/>
    <mergeCell ref="A4:B5"/>
    <mergeCell ref="C4:C5"/>
    <mergeCell ref="D4:D5"/>
    <mergeCell ref="E4:E5"/>
    <mergeCell ref="F5:L5"/>
    <mergeCell ref="A21:D21"/>
    <mergeCell ref="E21:J21"/>
    <mergeCell ref="A17:D20"/>
    <mergeCell ref="A37:L37"/>
    <mergeCell ref="A13:D13"/>
    <mergeCell ref="E13:J13"/>
    <mergeCell ref="K17:L17"/>
    <mergeCell ref="E18:J18"/>
    <mergeCell ref="E20:J20"/>
    <mergeCell ref="A15:L15"/>
    <mergeCell ref="E19:J19"/>
    <mergeCell ref="A24:D24"/>
    <mergeCell ref="E24:J24"/>
    <mergeCell ref="K24:L24"/>
    <mergeCell ref="A25:C27"/>
    <mergeCell ref="D25:D26"/>
  </mergeCells>
  <phoneticPr fontId="2"/>
  <dataValidations count="3">
    <dataValidation type="list" allowBlank="1" showInputMessage="1" showErrorMessage="1" sqref="G11" xr:uid="{00000000-0002-0000-0100-000000000000}">
      <formula1>" 　,有,無"</formula1>
    </dataValidation>
    <dataValidation type="list" allowBlank="1" showInputMessage="1" showErrorMessage="1" sqref="H6 D10" xr:uid="{CC2A997D-6A50-4E07-8005-F1F489548E5C}">
      <formula1>" 　,1,2"</formula1>
    </dataValidation>
    <dataValidation type="list" allowBlank="1" showInputMessage="1" showErrorMessage="1" sqref="D29:D30 D27" xr:uid="{C0995C53-CC1C-4F0B-B0AE-DEF6EC0DE080}">
      <formula1>"　,1,2"</formula1>
    </dataValidation>
  </dataValidations>
  <pageMargins left="0.70866141732283472" right="0.70866141732283472" top="0.55118110236220474" bottom="0.19685039370078741" header="0.31496062992125984" footer="0.31496062992125984"/>
  <pageSetup paperSize="9" scale="65" fitToHeight="0" orientation="portrait" r:id="rId1"/>
  <headerFooter>
    <oddFooter>&amp;RR6 &amp;A</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A1:O35"/>
  <sheetViews>
    <sheetView view="pageBreakPreview" topLeftCell="A8" zoomScale="85" zoomScaleSheetLayoutView="85" workbookViewId="0">
      <selection activeCell="K28" sqref="K28"/>
    </sheetView>
  </sheetViews>
  <sheetFormatPr defaultColWidth="9" defaultRowHeight="13.5"/>
  <cols>
    <col min="1" max="1" width="13" style="1" customWidth="1"/>
    <col min="2" max="2" width="13.5" style="1" customWidth="1"/>
    <col min="3" max="3" width="9" style="1" customWidth="1"/>
    <col min="4" max="4" width="11.125" style="1" customWidth="1"/>
    <col min="5" max="5" width="13.625" style="1" customWidth="1"/>
    <col min="6" max="6" width="10.25" style="1" customWidth="1"/>
    <col min="7" max="7" width="9.25" style="1" customWidth="1"/>
    <col min="8" max="9" width="9.625" style="1" customWidth="1"/>
    <col min="10" max="10" width="9.375" style="1" customWidth="1"/>
    <col min="11" max="11" width="12" style="1" customWidth="1"/>
    <col min="12" max="12" width="7.375" style="1" customWidth="1"/>
    <col min="13" max="16384" width="9" style="2"/>
  </cols>
  <sheetData>
    <row r="1" spans="1:15" ht="36.75" customHeight="1">
      <c r="A1" s="212" t="s">
        <v>21</v>
      </c>
      <c r="G1" s="50"/>
      <c r="J1" s="194"/>
      <c r="K1" s="194"/>
      <c r="L1" s="194"/>
    </row>
    <row r="2" spans="1:15" ht="42" customHeight="1">
      <c r="A2" s="40" t="s">
        <v>0</v>
      </c>
      <c r="B2" s="430">
        <f>③継続契約算出表!B2:C2</f>
        <v>0</v>
      </c>
      <c r="C2" s="543"/>
      <c r="D2" s="432" t="s">
        <v>142</v>
      </c>
      <c r="E2" s="428">
        <f>③継続契約算出表!E2:J3</f>
        <v>0</v>
      </c>
      <c r="F2" s="428"/>
      <c r="G2" s="428"/>
      <c r="H2" s="428"/>
      <c r="I2" s="428"/>
      <c r="J2" s="428"/>
      <c r="K2" s="428" t="s">
        <v>1</v>
      </c>
      <c r="L2" s="428"/>
    </row>
    <row r="3" spans="1:15" ht="42" customHeight="1">
      <c r="A3" s="41" t="s">
        <v>138</v>
      </c>
      <c r="B3" s="570">
        <f>③継続契約算出表!B3:C3</f>
        <v>0</v>
      </c>
      <c r="C3" s="570"/>
      <c r="D3" s="433"/>
      <c r="E3" s="428"/>
      <c r="F3" s="428"/>
      <c r="G3" s="428"/>
      <c r="H3" s="428"/>
      <c r="I3" s="428"/>
      <c r="J3" s="428"/>
      <c r="K3" s="428"/>
      <c r="L3" s="428"/>
    </row>
    <row r="4" spans="1:15" ht="7.15" customHeight="1" thickBot="1">
      <c r="A4" s="150"/>
      <c r="B4" s="151"/>
      <c r="C4" s="151"/>
      <c r="D4" s="152"/>
      <c r="E4" s="153"/>
      <c r="F4" s="153"/>
      <c r="G4" s="153"/>
      <c r="H4" s="153"/>
      <c r="I4" s="153"/>
      <c r="J4" s="153"/>
      <c r="K4" s="153"/>
      <c r="L4" s="153"/>
    </row>
    <row r="5" spans="1:15" ht="27.75" customHeight="1" thickBot="1">
      <c r="A5" s="427"/>
      <c r="B5" s="427"/>
      <c r="C5" s="44"/>
      <c r="D5" s="45"/>
      <c r="E5" s="46"/>
      <c r="F5" s="46"/>
      <c r="G5" s="524" t="s">
        <v>156</v>
      </c>
      <c r="H5" s="525"/>
      <c r="I5" s="222" t="s">
        <v>88</v>
      </c>
      <c r="J5" s="434" t="s">
        <v>147</v>
      </c>
      <c r="K5" s="435"/>
      <c r="L5" s="12"/>
      <c r="M5" s="4"/>
    </row>
    <row r="6" spans="1:15" ht="7.15" customHeight="1">
      <c r="A6" s="69"/>
      <c r="B6" s="52"/>
      <c r="C6" s="52"/>
      <c r="D6" s="29"/>
      <c r="E6" s="29"/>
      <c r="F6" s="29"/>
      <c r="G6" s="29"/>
      <c r="H6" s="29"/>
      <c r="I6" s="29"/>
      <c r="J6" s="29"/>
      <c r="K6" s="53"/>
      <c r="L6" s="53"/>
    </row>
    <row r="7" spans="1:15" ht="20.25" customHeight="1">
      <c r="A7" s="448" t="s">
        <v>128</v>
      </c>
      <c r="B7" s="448"/>
      <c r="C7" s="448"/>
      <c r="D7" s="448"/>
      <c r="E7" s="587" t="s">
        <v>4</v>
      </c>
      <c r="F7" s="588"/>
      <c r="G7" s="588"/>
      <c r="H7" s="588"/>
      <c r="I7" s="589"/>
      <c r="J7" s="587" t="s">
        <v>5</v>
      </c>
      <c r="K7" s="589"/>
      <c r="L7" s="2"/>
    </row>
    <row r="8" spans="1:15" ht="34.5" customHeight="1" thickBot="1">
      <c r="A8" s="571" t="s">
        <v>167</v>
      </c>
      <c r="B8" s="572"/>
      <c r="C8" s="572"/>
      <c r="D8" s="572"/>
      <c r="E8" s="583" t="s">
        <v>168</v>
      </c>
      <c r="F8" s="208" t="s">
        <v>14</v>
      </c>
      <c r="G8" s="208" t="s">
        <v>160</v>
      </c>
      <c r="H8" s="208" t="s">
        <v>22</v>
      </c>
      <c r="I8" s="208" t="s">
        <v>23</v>
      </c>
      <c r="J8" s="585" t="s">
        <v>98</v>
      </c>
      <c r="K8" s="586"/>
      <c r="L8" s="2"/>
    </row>
    <row r="9" spans="1:15" ht="34.5" customHeight="1" thickBot="1">
      <c r="A9" s="573"/>
      <c r="B9" s="574"/>
      <c r="C9" s="574"/>
      <c r="D9" s="574"/>
      <c r="E9" s="584"/>
      <c r="F9" s="209">
        <v>0</v>
      </c>
      <c r="G9" s="209">
        <v>0</v>
      </c>
      <c r="H9" s="209">
        <v>0</v>
      </c>
      <c r="I9" s="210">
        <f>IFERROR(F9*1+G9*2+H9*3,"-")</f>
        <v>0</v>
      </c>
      <c r="J9" s="149">
        <f>I9*1000</f>
        <v>0</v>
      </c>
      <c r="K9" s="38" t="s">
        <v>10</v>
      </c>
      <c r="L9" s="2"/>
    </row>
    <row r="10" spans="1:15" ht="34.5" customHeight="1" thickBot="1">
      <c r="A10" s="575"/>
      <c r="B10" s="576"/>
      <c r="C10" s="576"/>
      <c r="D10" s="576"/>
      <c r="E10" s="232" t="s">
        <v>171</v>
      </c>
      <c r="F10" s="580" t="s">
        <v>157</v>
      </c>
      <c r="G10" s="581"/>
      <c r="H10" s="581"/>
      <c r="I10" s="582"/>
      <c r="J10" s="156">
        <f>IFERROR(E10*J9,0)</f>
        <v>0</v>
      </c>
      <c r="K10" s="199" t="s">
        <v>52</v>
      </c>
      <c r="L10" s="2"/>
    </row>
    <row r="11" spans="1:15" ht="34.5" hidden="1" customHeight="1">
      <c r="A11" s="189"/>
      <c r="B11" s="188"/>
      <c r="C11" s="188"/>
      <c r="D11" s="188"/>
      <c r="L11" s="2"/>
    </row>
    <row r="12" spans="1:15" ht="18.75" customHeight="1">
      <c r="A12" s="577"/>
      <c r="B12" s="410"/>
      <c r="C12" s="410"/>
      <c r="D12" s="410"/>
      <c r="E12" s="410"/>
      <c r="F12" s="410"/>
      <c r="G12" s="410"/>
      <c r="H12" s="410"/>
      <c r="I12" s="410"/>
      <c r="J12" s="410"/>
      <c r="K12" s="410"/>
      <c r="L12" s="410"/>
      <c r="M12" s="22"/>
    </row>
    <row r="13" spans="1:15" ht="22.5" customHeight="1">
      <c r="A13" s="213" t="s">
        <v>136</v>
      </c>
      <c r="B13" s="103"/>
      <c r="C13" s="103"/>
      <c r="D13" s="103"/>
      <c r="E13" s="103"/>
      <c r="F13" s="103"/>
      <c r="G13" s="103"/>
      <c r="H13" s="103"/>
      <c r="I13" s="103"/>
      <c r="J13" s="103"/>
      <c r="K13" s="103"/>
      <c r="L13" s="103"/>
      <c r="M13" s="22"/>
    </row>
    <row r="14" spans="1:15" ht="15" thickBot="1">
      <c r="A14" s="448" t="s">
        <v>123</v>
      </c>
      <c r="B14" s="448"/>
      <c r="C14" s="448"/>
      <c r="D14" s="448"/>
      <c r="E14" s="448" t="s">
        <v>4</v>
      </c>
      <c r="F14" s="448"/>
      <c r="G14" s="448"/>
      <c r="H14" s="448"/>
      <c r="I14" s="448"/>
      <c r="J14" s="448"/>
      <c r="K14" s="448" t="s">
        <v>5</v>
      </c>
      <c r="L14" s="448"/>
      <c r="M14" s="15"/>
      <c r="N14" s="13"/>
      <c r="O14" s="13"/>
    </row>
    <row r="15" spans="1:15" ht="36.75" customHeight="1" thickBot="1">
      <c r="A15" s="449" t="s">
        <v>212</v>
      </c>
      <c r="B15" s="450"/>
      <c r="C15" s="450"/>
      <c r="D15" s="451"/>
      <c r="E15" s="195" t="s">
        <v>162</v>
      </c>
      <c r="F15" s="196">
        <v>5</v>
      </c>
      <c r="G15" s="578" t="s">
        <v>55</v>
      </c>
      <c r="H15" s="579"/>
      <c r="I15" s="106" t="s">
        <v>24</v>
      </c>
      <c r="J15" s="9"/>
      <c r="K15" s="2"/>
      <c r="L15" s="2"/>
    </row>
    <row r="16" spans="1:15" ht="42" customHeight="1" thickBot="1">
      <c r="A16" s="461"/>
      <c r="B16" s="462"/>
      <c r="C16" s="462"/>
      <c r="D16" s="565"/>
      <c r="E16" s="223" t="s">
        <v>56</v>
      </c>
      <c r="F16" s="562"/>
      <c r="G16" s="563"/>
      <c r="H16" s="563"/>
      <c r="I16" s="563"/>
      <c r="J16" s="563"/>
      <c r="K16" s="563"/>
      <c r="L16" s="564"/>
      <c r="M16" s="9"/>
    </row>
    <row r="17" spans="1:15" ht="28.5" customHeight="1" thickBot="1">
      <c r="A17" s="182"/>
      <c r="B17" s="503"/>
      <c r="C17" s="503"/>
      <c r="D17" s="220"/>
      <c r="E17" s="459" t="s">
        <v>178</v>
      </c>
      <c r="F17" s="477"/>
      <c r="G17" s="477"/>
      <c r="H17" s="477"/>
      <c r="I17" s="477"/>
      <c r="J17" s="477"/>
      <c r="K17" s="224">
        <f>IF(D18=1,$F$15*6000,0)</f>
        <v>0</v>
      </c>
      <c r="L17" s="204" t="s">
        <v>19</v>
      </c>
      <c r="M17" s="9"/>
    </row>
    <row r="18" spans="1:15" ht="28.5" customHeight="1" thickBot="1">
      <c r="A18" s="182"/>
      <c r="B18" s="505"/>
      <c r="C18" s="505"/>
      <c r="D18" s="238"/>
      <c r="E18" s="457" t="s">
        <v>183</v>
      </c>
      <c r="F18" s="459"/>
      <c r="G18" s="459"/>
      <c r="H18" s="459"/>
      <c r="I18" s="459"/>
      <c r="J18" s="459"/>
      <c r="K18" s="48">
        <f>IF(D18=2,$F$15*4000,0)</f>
        <v>0</v>
      </c>
      <c r="L18" s="204" t="s">
        <v>19</v>
      </c>
      <c r="M18" s="9"/>
    </row>
    <row r="19" spans="1:15" ht="28.5" customHeight="1">
      <c r="A19" s="508" t="s">
        <v>211</v>
      </c>
      <c r="B19" s="499" t="s">
        <v>150</v>
      </c>
      <c r="C19" s="499"/>
      <c r="D19" s="509"/>
      <c r="E19" s="497" t="s">
        <v>97</v>
      </c>
      <c r="F19" s="497"/>
      <c r="G19" s="497"/>
      <c r="H19" s="497"/>
      <c r="I19" s="497"/>
      <c r="J19" s="498"/>
      <c r="K19" s="48">
        <f>IF($I$5=1,$F$15*3000,0)</f>
        <v>0</v>
      </c>
      <c r="L19" s="204" t="s">
        <v>19</v>
      </c>
      <c r="M19" s="9"/>
    </row>
    <row r="20" spans="1:15" ht="28.5" customHeight="1">
      <c r="A20" s="509"/>
      <c r="B20" s="499" t="s">
        <v>151</v>
      </c>
      <c r="C20" s="499"/>
      <c r="D20" s="499"/>
      <c r="E20" s="497" t="s">
        <v>101</v>
      </c>
      <c r="F20" s="497"/>
      <c r="G20" s="497"/>
      <c r="H20" s="497"/>
      <c r="I20" s="497"/>
      <c r="J20" s="498"/>
      <c r="K20" s="48">
        <f>IF($I$5=2,$F$15*1000,0)</f>
        <v>0</v>
      </c>
      <c r="L20" s="204" t="s">
        <v>19</v>
      </c>
      <c r="M20" s="9"/>
    </row>
    <row r="21" spans="1:15" ht="28.5" customHeight="1">
      <c r="A21" s="492" t="s">
        <v>155</v>
      </c>
      <c r="B21" s="538"/>
      <c r="C21" s="538"/>
      <c r="D21" s="538"/>
      <c r="E21" s="452" t="s">
        <v>157</v>
      </c>
      <c r="F21" s="581"/>
      <c r="G21" s="581"/>
      <c r="H21" s="581"/>
      <c r="I21" s="581"/>
      <c r="J21" s="582"/>
      <c r="K21" s="39">
        <f>SUM(K17:K20)</f>
        <v>0</v>
      </c>
      <c r="L21" s="203" t="s">
        <v>19</v>
      </c>
      <c r="M21" s="9"/>
    </row>
    <row r="22" spans="1:15" ht="14.25">
      <c r="A22" s="24"/>
      <c r="B22" s="24"/>
      <c r="C22" s="24"/>
      <c r="D22" s="24"/>
      <c r="E22" s="25"/>
      <c r="F22" s="26"/>
      <c r="G22" s="26"/>
      <c r="H22" s="26"/>
      <c r="I22" s="26"/>
      <c r="J22" s="26"/>
      <c r="K22" s="28"/>
      <c r="L22" s="27"/>
      <c r="M22" s="9"/>
    </row>
    <row r="23" spans="1:15" ht="25.5" customHeight="1">
      <c r="A23" s="213" t="s">
        <v>137</v>
      </c>
      <c r="B23" s="105"/>
      <c r="C23" s="105"/>
      <c r="D23" s="105"/>
      <c r="E23" s="105"/>
      <c r="F23" s="105"/>
      <c r="G23" s="105"/>
      <c r="H23" s="105"/>
      <c r="I23" s="103"/>
      <c r="J23" s="105"/>
      <c r="K23" s="105"/>
      <c r="L23" s="105"/>
      <c r="M23" s="22"/>
    </row>
    <row r="24" spans="1:15" ht="15" thickBot="1">
      <c r="A24" s="448" t="s">
        <v>123</v>
      </c>
      <c r="B24" s="448"/>
      <c r="C24" s="448"/>
      <c r="D24" s="448"/>
      <c r="E24" s="448" t="s">
        <v>4</v>
      </c>
      <c r="F24" s="448"/>
      <c r="G24" s="448"/>
      <c r="H24" s="448"/>
      <c r="I24" s="448"/>
      <c r="J24" s="448"/>
      <c r="K24" s="448" t="s">
        <v>5</v>
      </c>
      <c r="L24" s="448"/>
      <c r="M24" s="15"/>
      <c r="N24" s="13"/>
      <c r="O24" s="13"/>
    </row>
    <row r="25" spans="1:15" ht="36.75" customHeight="1" thickBot="1">
      <c r="A25" s="449" t="s">
        <v>213</v>
      </c>
      <c r="B25" s="450"/>
      <c r="C25" s="450"/>
      <c r="D25" s="451"/>
      <c r="E25" s="195" t="s">
        <v>162</v>
      </c>
      <c r="F25" s="197">
        <v>2</v>
      </c>
      <c r="G25" s="590" t="s">
        <v>54</v>
      </c>
      <c r="H25" s="591"/>
      <c r="I25" s="106" t="s">
        <v>24</v>
      </c>
      <c r="J25" s="205" t="s">
        <v>53</v>
      </c>
      <c r="K25" s="155">
        <f>IFERROR(F25*I25,0)</f>
        <v>0</v>
      </c>
      <c r="L25" s="206" t="s">
        <v>26</v>
      </c>
      <c r="M25" s="9"/>
    </row>
    <row r="26" spans="1:15" ht="38.25" customHeight="1" thickBot="1">
      <c r="A26" s="461"/>
      <c r="B26" s="462"/>
      <c r="C26" s="462"/>
      <c r="D26" s="565"/>
      <c r="E26" s="225" t="s">
        <v>25</v>
      </c>
      <c r="F26" s="562"/>
      <c r="G26" s="563"/>
      <c r="H26" s="563"/>
      <c r="I26" s="563"/>
      <c r="J26" s="563"/>
      <c r="K26" s="563"/>
      <c r="L26" s="564"/>
      <c r="M26" s="9"/>
    </row>
    <row r="27" spans="1:15" ht="28.5" customHeight="1" thickBot="1">
      <c r="A27" s="182"/>
      <c r="B27" s="503"/>
      <c r="C27" s="503"/>
      <c r="D27" s="220"/>
      <c r="E27" s="459" t="s">
        <v>178</v>
      </c>
      <c r="F27" s="477"/>
      <c r="G27" s="477"/>
      <c r="H27" s="477"/>
      <c r="I27" s="477"/>
      <c r="J27" s="477"/>
      <c r="K27" s="224">
        <f>IF(D28=1,$K$25*6000,0)</f>
        <v>0</v>
      </c>
      <c r="L27" s="204" t="s">
        <v>15</v>
      </c>
      <c r="M27" s="9"/>
    </row>
    <row r="28" spans="1:15" ht="28.5" customHeight="1" thickBot="1">
      <c r="A28" s="182"/>
      <c r="B28" s="505"/>
      <c r="C28" s="505"/>
      <c r="D28" s="238"/>
      <c r="E28" s="457" t="s">
        <v>183</v>
      </c>
      <c r="F28" s="459"/>
      <c r="G28" s="459"/>
      <c r="H28" s="459"/>
      <c r="I28" s="459"/>
      <c r="J28" s="459"/>
      <c r="K28" s="48">
        <f>IF(D28=2,$K$25*4000,0)</f>
        <v>0</v>
      </c>
      <c r="L28" s="43" t="s">
        <v>15</v>
      </c>
      <c r="M28" s="9"/>
    </row>
    <row r="29" spans="1:15" ht="28.5" customHeight="1">
      <c r="A29" s="508" t="s">
        <v>211</v>
      </c>
      <c r="B29" s="554" t="s">
        <v>150</v>
      </c>
      <c r="C29" s="555"/>
      <c r="D29" s="569"/>
      <c r="E29" s="497" t="s">
        <v>97</v>
      </c>
      <c r="F29" s="497"/>
      <c r="G29" s="497"/>
      <c r="H29" s="497"/>
      <c r="I29" s="497"/>
      <c r="J29" s="498"/>
      <c r="K29" s="48">
        <f>IF($I$5=1,$K$25*3000,0)</f>
        <v>0</v>
      </c>
      <c r="L29" s="43" t="s">
        <v>15</v>
      </c>
      <c r="M29" s="9"/>
    </row>
    <row r="30" spans="1:15" ht="28.5" customHeight="1">
      <c r="A30" s="509"/>
      <c r="B30" s="499" t="s">
        <v>151</v>
      </c>
      <c r="C30" s="499"/>
      <c r="D30" s="499"/>
      <c r="E30" s="497" t="s">
        <v>101</v>
      </c>
      <c r="F30" s="497"/>
      <c r="G30" s="497"/>
      <c r="H30" s="497"/>
      <c r="I30" s="497"/>
      <c r="J30" s="498"/>
      <c r="K30" s="48">
        <f>IF($I$5=2,$K$25*1000,0)</f>
        <v>0</v>
      </c>
      <c r="L30" s="43" t="s">
        <v>15</v>
      </c>
      <c r="M30" s="9"/>
    </row>
    <row r="31" spans="1:15" ht="28.5" customHeight="1" thickBot="1">
      <c r="A31" s="566" t="s">
        <v>153</v>
      </c>
      <c r="B31" s="567"/>
      <c r="C31" s="567"/>
      <c r="D31" s="568"/>
      <c r="E31" s="557" t="s">
        <v>161</v>
      </c>
      <c r="F31" s="558"/>
      <c r="G31" s="558"/>
      <c r="H31" s="558"/>
      <c r="I31" s="558"/>
      <c r="J31" s="559"/>
      <c r="K31" s="39">
        <f>SUM(K27:K30)</f>
        <v>0</v>
      </c>
      <c r="L31" s="207" t="s">
        <v>15</v>
      </c>
      <c r="M31" s="9"/>
    </row>
    <row r="32" spans="1:15" ht="30" customHeight="1" thickBot="1">
      <c r="A32" s="557" t="s">
        <v>154</v>
      </c>
      <c r="B32" s="560"/>
      <c r="C32" s="561"/>
      <c r="D32" s="164" t="s">
        <v>103</v>
      </c>
      <c r="E32" s="557" t="s">
        <v>157</v>
      </c>
      <c r="F32" s="558"/>
      <c r="G32" s="558"/>
      <c r="H32" s="558"/>
      <c r="I32" s="558"/>
      <c r="J32" s="559"/>
      <c r="K32" s="39">
        <f>IFERROR(K31*D32,0)</f>
        <v>0</v>
      </c>
      <c r="L32" s="207" t="s">
        <v>16</v>
      </c>
      <c r="M32" s="15"/>
    </row>
    <row r="33" spans="1:12" ht="14.25" thickBot="1"/>
    <row r="34" spans="1:12" ht="32.25" customHeight="1" thickTop="1" thickBot="1">
      <c r="A34" s="424" t="s">
        <v>159</v>
      </c>
      <c r="B34" s="425"/>
      <c r="C34" s="425"/>
      <c r="D34" s="425"/>
      <c r="E34" s="425"/>
      <c r="F34" s="425"/>
      <c r="G34" s="425"/>
      <c r="H34" s="425"/>
      <c r="I34" s="425"/>
      <c r="J34" s="425"/>
      <c r="K34" s="425"/>
      <c r="L34" s="426"/>
    </row>
    <row r="35" spans="1:12" ht="14.25" thickTop="1"/>
  </sheetData>
  <mergeCells count="51">
    <mergeCell ref="K24:L24"/>
    <mergeCell ref="E27:J27"/>
    <mergeCell ref="A25:D26"/>
    <mergeCell ref="A19:A20"/>
    <mergeCell ref="B19:D19"/>
    <mergeCell ref="E19:J19"/>
    <mergeCell ref="B27:C28"/>
    <mergeCell ref="A21:D21"/>
    <mergeCell ref="E21:J21"/>
    <mergeCell ref="G25:H25"/>
    <mergeCell ref="B20:D20"/>
    <mergeCell ref="E20:J20"/>
    <mergeCell ref="A24:D24"/>
    <mergeCell ref="E24:J24"/>
    <mergeCell ref="J8:K8"/>
    <mergeCell ref="K2:L3"/>
    <mergeCell ref="E7:I7"/>
    <mergeCell ref="J7:K7"/>
    <mergeCell ref="G5:H5"/>
    <mergeCell ref="B2:C2"/>
    <mergeCell ref="D2:D3"/>
    <mergeCell ref="E17:J17"/>
    <mergeCell ref="A5:B5"/>
    <mergeCell ref="E2:J3"/>
    <mergeCell ref="B3:C3"/>
    <mergeCell ref="A7:D7"/>
    <mergeCell ref="B17:C18"/>
    <mergeCell ref="A8:D10"/>
    <mergeCell ref="A12:L12"/>
    <mergeCell ref="G15:H15"/>
    <mergeCell ref="F10:I10"/>
    <mergeCell ref="A14:D14"/>
    <mergeCell ref="E14:J14"/>
    <mergeCell ref="K14:L14"/>
    <mergeCell ref="E8:E9"/>
    <mergeCell ref="A34:L34"/>
    <mergeCell ref="J5:K5"/>
    <mergeCell ref="E32:J32"/>
    <mergeCell ref="A32:C32"/>
    <mergeCell ref="F16:L16"/>
    <mergeCell ref="E18:J18"/>
    <mergeCell ref="A15:D16"/>
    <mergeCell ref="A31:D31"/>
    <mergeCell ref="E31:J31"/>
    <mergeCell ref="E28:J28"/>
    <mergeCell ref="A29:A30"/>
    <mergeCell ref="B29:D29"/>
    <mergeCell ref="E29:J29"/>
    <mergeCell ref="B30:D30"/>
    <mergeCell ref="E30:J30"/>
    <mergeCell ref="F26:L26"/>
  </mergeCells>
  <phoneticPr fontId="2"/>
  <conditionalFormatting sqref="I9">
    <cfRule type="cellIs" dxfId="0" priority="1" operator="greaterThan">
      <formula>10</formula>
    </cfRule>
  </conditionalFormatting>
  <dataValidations count="2">
    <dataValidation type="list" allowBlank="1" showInputMessage="1" showErrorMessage="1" sqref="D28 D18" xr:uid="{A34C93D2-F378-4EC7-8C5B-FC5ED0C46A31}">
      <formula1>"　,1,2"</formula1>
    </dataValidation>
    <dataValidation type="list" allowBlank="1" showInputMessage="1" showErrorMessage="1" sqref="I5" xr:uid="{24742AD8-A161-4F13-9A06-3CE5D636314D}">
      <formula1>" 　,1,2"</formula1>
    </dataValidation>
  </dataValidations>
  <pageMargins left="0.51181102362204722" right="0.27559055118110237" top="0.6692913385826772" bottom="0" header="0" footer="0"/>
  <pageSetup paperSize="9" scale="76" fitToWidth="0" fitToHeight="0" orientation="portrait" r:id="rId1"/>
  <headerFooter alignWithMargins="0">
    <oddFooter>&amp;RR6  &amp;A</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555F8-4370-456A-A65E-F5D84F95FE3E}">
  <sheetPr>
    <tabColor theme="7" tint="0.59999389629810485"/>
  </sheetPr>
  <dimension ref="A1:N21"/>
  <sheetViews>
    <sheetView view="pageBreakPreview" zoomScale="70" zoomScaleSheetLayoutView="70" workbookViewId="0">
      <selection activeCell="R7" sqref="R7"/>
    </sheetView>
  </sheetViews>
  <sheetFormatPr defaultColWidth="9" defaultRowHeight="13.5"/>
  <cols>
    <col min="1" max="1" width="13" style="1" customWidth="1"/>
    <col min="2" max="2" width="14.5" style="1" customWidth="1"/>
    <col min="3" max="3" width="6.625" style="1" customWidth="1"/>
    <col min="4" max="4" width="11.125" style="1" customWidth="1"/>
    <col min="5" max="5" width="13.625" style="1" customWidth="1"/>
    <col min="6" max="6" width="11.125" style="1" customWidth="1"/>
    <col min="7" max="7" width="10.75" style="1" customWidth="1"/>
    <col min="8" max="10" width="9.625" style="1" customWidth="1"/>
    <col min="11" max="11" width="14.5" style="1" customWidth="1"/>
    <col min="12" max="12" width="4.75" style="1" customWidth="1"/>
    <col min="13" max="16384" width="9" style="2"/>
  </cols>
  <sheetData>
    <row r="1" spans="1:14" ht="36.75" customHeight="1">
      <c r="A1" s="211" t="s">
        <v>124</v>
      </c>
    </row>
    <row r="2" spans="1:14" ht="61.5" customHeight="1">
      <c r="A2" s="40" t="s">
        <v>0</v>
      </c>
      <c r="B2" s="430"/>
      <c r="C2" s="543"/>
      <c r="D2" s="432" t="s">
        <v>140</v>
      </c>
      <c r="E2" s="428"/>
      <c r="F2" s="428"/>
      <c r="G2" s="428"/>
      <c r="H2" s="428"/>
      <c r="I2" s="428"/>
      <c r="J2" s="428"/>
      <c r="K2" s="428" t="s">
        <v>143</v>
      </c>
      <c r="L2" s="428"/>
    </row>
    <row r="3" spans="1:14" ht="61.5" customHeight="1">
      <c r="A3" s="41" t="s">
        <v>141</v>
      </c>
      <c r="B3" s="592"/>
      <c r="C3" s="592"/>
      <c r="D3" s="433"/>
      <c r="E3" s="428"/>
      <c r="F3" s="428"/>
      <c r="G3" s="428"/>
      <c r="H3" s="428"/>
      <c r="I3" s="428"/>
      <c r="J3" s="428"/>
      <c r="K3" s="428"/>
      <c r="L3" s="428"/>
    </row>
    <row r="4" spans="1:14" ht="27.75" customHeight="1">
      <c r="A4" s="603" t="s">
        <v>133</v>
      </c>
      <c r="B4" s="603"/>
      <c r="C4" s="603"/>
      <c r="D4" s="603"/>
      <c r="E4" s="160" t="s">
        <v>268</v>
      </c>
      <c r="F4" s="600" t="s">
        <v>269</v>
      </c>
      <c r="G4" s="601"/>
      <c r="H4" s="601"/>
      <c r="I4" s="601"/>
      <c r="J4" s="601"/>
      <c r="K4" s="601"/>
      <c r="L4" s="602"/>
    </row>
    <row r="5" spans="1:14" ht="27.75" customHeight="1">
      <c r="A5" s="40" t="s">
        <v>2</v>
      </c>
      <c r="B5" s="596" t="s">
        <v>163</v>
      </c>
      <c r="C5" s="596"/>
      <c r="D5" s="596"/>
      <c r="E5" s="160" t="s">
        <v>102</v>
      </c>
      <c r="F5" s="600" t="s">
        <v>270</v>
      </c>
      <c r="G5" s="601"/>
      <c r="H5" s="601"/>
      <c r="I5" s="601"/>
      <c r="J5" s="601"/>
      <c r="K5" s="601"/>
      <c r="L5" s="602"/>
    </row>
    <row r="6" spans="1:14" ht="18" customHeight="1">
      <c r="A6" s="448" t="s">
        <v>118</v>
      </c>
      <c r="B6" s="448"/>
      <c r="C6" s="448"/>
      <c r="D6" s="448"/>
      <c r="E6" s="448" t="s">
        <v>4</v>
      </c>
      <c r="F6" s="448"/>
      <c r="G6" s="448"/>
      <c r="H6" s="448"/>
      <c r="I6" s="448"/>
      <c r="J6" s="448"/>
      <c r="K6" s="448" t="s">
        <v>5</v>
      </c>
      <c r="L6" s="448"/>
    </row>
    <row r="7" spans="1:14" ht="65.25" customHeight="1">
      <c r="A7" s="554" t="s">
        <v>164</v>
      </c>
      <c r="B7" s="555"/>
      <c r="C7" s="555"/>
      <c r="D7" s="569"/>
      <c r="E7" s="162" t="s">
        <v>8</v>
      </c>
      <c r="F7" s="63">
        <v>10000</v>
      </c>
      <c r="G7" s="16" t="s">
        <v>6</v>
      </c>
      <c r="H7" s="16"/>
      <c r="I7" s="16"/>
      <c r="J7" s="16"/>
      <c r="K7" s="163"/>
      <c r="L7" s="38" t="s">
        <v>6</v>
      </c>
      <c r="N7" s="8"/>
    </row>
    <row r="8" spans="1:14" ht="36.75" customHeight="1">
      <c r="A8" s="597" t="s">
        <v>144</v>
      </c>
      <c r="B8" s="598"/>
      <c r="C8" s="598"/>
      <c r="D8" s="599"/>
      <c r="E8" s="593" t="s">
        <v>157</v>
      </c>
      <c r="F8" s="594"/>
      <c r="G8" s="594"/>
      <c r="H8" s="594"/>
      <c r="I8" s="594"/>
      <c r="J8" s="595"/>
      <c r="K8" s="163">
        <f>K7</f>
        <v>0</v>
      </c>
      <c r="L8" s="199" t="s">
        <v>6</v>
      </c>
      <c r="M8" s="13"/>
      <c r="N8" s="13"/>
    </row>
    <row r="9" spans="1:14" ht="24" customHeight="1" thickBot="1">
      <c r="A9" s="17"/>
      <c r="B9" s="17"/>
      <c r="C9" s="17"/>
      <c r="D9" s="17"/>
      <c r="E9" s="20"/>
      <c r="F9" s="5"/>
      <c r="G9" s="5"/>
      <c r="H9" s="5"/>
      <c r="I9" s="5"/>
      <c r="J9" s="5"/>
      <c r="K9" s="18"/>
      <c r="L9" s="12"/>
      <c r="M9" s="8"/>
    </row>
    <row r="10" spans="1:14" ht="31.5" customHeight="1" thickTop="1" thickBot="1">
      <c r="A10" s="535" t="s">
        <v>159</v>
      </c>
      <c r="B10" s="536"/>
      <c r="C10" s="536"/>
      <c r="D10" s="536"/>
      <c r="E10" s="536"/>
      <c r="F10" s="536"/>
      <c r="G10" s="536"/>
      <c r="H10" s="536"/>
      <c r="I10" s="536"/>
      <c r="J10" s="536"/>
      <c r="K10" s="536"/>
      <c r="L10" s="537"/>
      <c r="M10" s="13"/>
      <c r="N10" s="13"/>
    </row>
    <row r="11" spans="1:14" ht="15" thickTop="1">
      <c r="A11" s="14"/>
      <c r="B11" s="14"/>
      <c r="C11" s="14"/>
      <c r="D11" s="14"/>
      <c r="E11" s="14"/>
      <c r="F11" s="14"/>
      <c r="G11" s="14"/>
      <c r="H11" s="14"/>
      <c r="I11" s="14"/>
      <c r="J11" s="14"/>
      <c r="K11" s="14"/>
      <c r="L11" s="14"/>
      <c r="M11" s="13"/>
      <c r="N11" s="13"/>
    </row>
    <row r="12" spans="1:14" ht="14.25">
      <c r="A12" s="14"/>
      <c r="B12" s="14"/>
      <c r="C12" s="14"/>
      <c r="D12" s="14"/>
      <c r="E12" s="14"/>
      <c r="F12" s="14"/>
      <c r="G12" s="14"/>
      <c r="H12" s="14"/>
      <c r="I12" s="14"/>
      <c r="J12" s="14"/>
      <c r="K12" s="14"/>
      <c r="L12" s="14"/>
      <c r="M12" s="13"/>
      <c r="N12" s="13"/>
    </row>
    <row r="13" spans="1:14" ht="14.25">
      <c r="A13" s="14"/>
      <c r="B13" s="14"/>
      <c r="C13" s="14"/>
      <c r="D13" s="14"/>
      <c r="E13" s="14"/>
      <c r="F13" s="14"/>
      <c r="G13" s="14"/>
      <c r="H13" s="14"/>
      <c r="I13" s="14"/>
      <c r="J13" s="14"/>
      <c r="K13" s="14"/>
      <c r="L13" s="14"/>
      <c r="M13" s="13"/>
      <c r="N13" s="13"/>
    </row>
    <row r="14" spans="1:14" ht="14.25">
      <c r="M14" s="13"/>
      <c r="N14" s="13"/>
    </row>
    <row r="15" spans="1:14" ht="14.25">
      <c r="M15" s="13"/>
      <c r="N15" s="13"/>
    </row>
    <row r="16" spans="1:14">
      <c r="M16" s="8"/>
      <c r="N16" s="8"/>
    </row>
    <row r="17" spans="13:14">
      <c r="M17" s="8"/>
      <c r="N17" s="8"/>
    </row>
    <row r="18" spans="13:14">
      <c r="M18" s="8"/>
      <c r="N18" s="8"/>
    </row>
    <row r="19" spans="13:14">
      <c r="M19" s="8"/>
      <c r="N19" s="8"/>
    </row>
    <row r="20" spans="13:14">
      <c r="M20" s="8"/>
      <c r="N20" s="8"/>
    </row>
    <row r="21" spans="13:14">
      <c r="M21" s="8"/>
      <c r="N21" s="8"/>
    </row>
  </sheetData>
  <mergeCells count="16">
    <mergeCell ref="A10:L10"/>
    <mergeCell ref="K2:L3"/>
    <mergeCell ref="B3:C3"/>
    <mergeCell ref="E8:J8"/>
    <mergeCell ref="A6:D6"/>
    <mergeCell ref="E6:J6"/>
    <mergeCell ref="K6:L6"/>
    <mergeCell ref="A7:D7"/>
    <mergeCell ref="B5:D5"/>
    <mergeCell ref="B2:C2"/>
    <mergeCell ref="D2:D3"/>
    <mergeCell ref="E2:J3"/>
    <mergeCell ref="A8:D8"/>
    <mergeCell ref="F5:L5"/>
    <mergeCell ref="A4:D4"/>
    <mergeCell ref="F4:L4"/>
  </mergeCells>
  <phoneticPr fontId="2"/>
  <pageMargins left="0.51181102362204722" right="0.27559055118110237" top="0.6692913385826772" bottom="0" header="0" footer="0"/>
  <pageSetup paperSize="9" scale="74" orientation="portrait" r:id="rId1"/>
  <headerFooter alignWithMargins="0">
    <oddFooter>&amp;RR6  &amp;A</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FF"/>
  </sheetPr>
  <dimension ref="A1:O26"/>
  <sheetViews>
    <sheetView view="pageBreakPreview" zoomScale="85" zoomScaleSheetLayoutView="85" workbookViewId="0">
      <selection activeCell="F9" sqref="F9"/>
    </sheetView>
  </sheetViews>
  <sheetFormatPr defaultColWidth="9" defaultRowHeight="13.5"/>
  <cols>
    <col min="1" max="1" width="12.125" style="1" customWidth="1"/>
    <col min="2" max="2" width="10.25" style="1" customWidth="1"/>
    <col min="3" max="3" width="6.625" style="1" customWidth="1"/>
    <col min="4" max="4" width="11.125" style="1" customWidth="1"/>
    <col min="5" max="5" width="18.125" style="1" customWidth="1"/>
    <col min="6" max="6" width="14.75" style="1" customWidth="1"/>
    <col min="7" max="7" width="9.25" style="1" customWidth="1"/>
    <col min="8" max="9" width="9.625" style="1" customWidth="1"/>
    <col min="10" max="10" width="7" style="1" customWidth="1"/>
    <col min="11" max="11" width="14.5" style="1" customWidth="1"/>
    <col min="12" max="12" width="7" style="1" customWidth="1"/>
    <col min="13" max="16384" width="9" style="2"/>
  </cols>
  <sheetData>
    <row r="1" spans="1:15" ht="36.75" customHeight="1">
      <c r="A1" s="623" t="s">
        <v>129</v>
      </c>
      <c r="B1" s="623"/>
      <c r="C1" s="623"/>
      <c r="D1" s="623"/>
    </row>
    <row r="2" spans="1:15" ht="36" customHeight="1">
      <c r="A2" s="40" t="s">
        <v>0</v>
      </c>
      <c r="B2" s="615">
        <f>'➀治験等経費算定表'!AH1</f>
        <v>0</v>
      </c>
      <c r="C2" s="616"/>
      <c r="D2" s="432" t="s">
        <v>140</v>
      </c>
      <c r="E2" s="428">
        <f>'➀治験等経費算定表'!I16</f>
        <v>0</v>
      </c>
      <c r="F2" s="428"/>
      <c r="G2" s="428"/>
      <c r="H2" s="428"/>
      <c r="I2" s="428"/>
      <c r="J2" s="428"/>
      <c r="K2" s="428" t="s">
        <v>1</v>
      </c>
      <c r="L2" s="428"/>
    </row>
    <row r="3" spans="1:15" ht="53.25" customHeight="1">
      <c r="A3" s="40" t="s">
        <v>141</v>
      </c>
      <c r="B3" s="570">
        <f>'➀治験等経費算定表'!AI11</f>
        <v>0</v>
      </c>
      <c r="C3" s="570"/>
      <c r="D3" s="433"/>
      <c r="E3" s="428"/>
      <c r="F3" s="428"/>
      <c r="G3" s="428"/>
      <c r="H3" s="428"/>
      <c r="I3" s="428"/>
      <c r="J3" s="428"/>
      <c r="K3" s="428"/>
      <c r="L3" s="428"/>
    </row>
    <row r="4" spans="1:15" ht="27.75" customHeight="1">
      <c r="A4" s="624"/>
      <c r="B4" s="624"/>
      <c r="C4" s="54"/>
      <c r="D4" s="55"/>
      <c r="E4" s="56"/>
      <c r="F4" s="56"/>
      <c r="G4" s="57"/>
      <c r="H4" s="58"/>
      <c r="I4" s="59"/>
      <c r="J4" s="60"/>
      <c r="K4" s="102"/>
      <c r="L4" s="61"/>
      <c r="M4" s="4"/>
    </row>
    <row r="5" spans="1:15">
      <c r="A5" s="91"/>
      <c r="B5" s="52"/>
      <c r="C5" s="52"/>
      <c r="D5" s="29"/>
      <c r="E5" s="29"/>
      <c r="F5" s="29"/>
      <c r="G5" s="29"/>
      <c r="H5" s="29"/>
      <c r="I5" s="29"/>
      <c r="J5" s="29"/>
      <c r="K5" s="53"/>
      <c r="L5" s="53"/>
    </row>
    <row r="6" spans="1:15" ht="27.75" customHeight="1">
      <c r="A6" s="213" t="s">
        <v>165</v>
      </c>
      <c r="B6" s="161"/>
      <c r="F6" s="3"/>
      <c r="G6" s="3"/>
      <c r="H6" s="3"/>
      <c r="I6" s="3"/>
      <c r="J6" s="4"/>
      <c r="K6" s="5"/>
      <c r="L6" s="5"/>
    </row>
    <row r="7" spans="1:15" ht="18" customHeight="1">
      <c r="A7" s="604" t="s">
        <v>118</v>
      </c>
      <c r="B7" s="604"/>
      <c r="C7" s="604"/>
      <c r="D7" s="604"/>
      <c r="E7" s="604" t="s">
        <v>4</v>
      </c>
      <c r="F7" s="604"/>
      <c r="G7" s="619"/>
      <c r="H7" s="604"/>
      <c r="I7" s="604"/>
      <c r="J7" s="604"/>
      <c r="K7" s="604" t="s">
        <v>5</v>
      </c>
      <c r="L7" s="604"/>
    </row>
    <row r="8" spans="1:15" ht="33" customHeight="1">
      <c r="A8" s="500" t="s">
        <v>214</v>
      </c>
      <c r="B8" s="501"/>
      <c r="C8" s="467"/>
      <c r="D8" s="468"/>
      <c r="E8" s="217" t="s">
        <v>176</v>
      </c>
      <c r="F8" s="241"/>
      <c r="G8" s="62" t="s">
        <v>217</v>
      </c>
      <c r="H8" s="617" t="s">
        <v>215</v>
      </c>
      <c r="I8" s="618"/>
      <c r="J8" s="618"/>
      <c r="K8" s="48">
        <f>F8*20000</f>
        <v>0</v>
      </c>
      <c r="L8" s="38" t="s">
        <v>16</v>
      </c>
      <c r="M8" s="22"/>
      <c r="O8" s="8"/>
    </row>
    <row r="9" spans="1:15" ht="33" customHeight="1">
      <c r="A9" s="502"/>
      <c r="B9" s="503"/>
      <c r="C9" s="467"/>
      <c r="D9" s="468"/>
      <c r="E9" s="217" t="s">
        <v>196</v>
      </c>
      <c r="F9" s="241"/>
      <c r="G9" s="62" t="s">
        <v>217</v>
      </c>
      <c r="H9" s="622" t="s">
        <v>216</v>
      </c>
      <c r="I9" s="622"/>
      <c r="J9" s="617"/>
      <c r="K9" s="48">
        <f>F9*10000</f>
        <v>0</v>
      </c>
      <c r="L9" s="38" t="s">
        <v>16</v>
      </c>
      <c r="M9" s="22"/>
      <c r="O9" s="8"/>
    </row>
    <row r="10" spans="1:15" ht="33" customHeight="1">
      <c r="A10" s="504"/>
      <c r="B10" s="505"/>
      <c r="C10" s="620"/>
      <c r="D10" s="621"/>
      <c r="E10" s="242" t="s">
        <v>197</v>
      </c>
      <c r="F10" s="63">
        <v>0</v>
      </c>
      <c r="G10" s="62"/>
      <c r="H10" s="617"/>
      <c r="I10" s="618"/>
      <c r="J10" s="618"/>
      <c r="K10" s="48">
        <f>IF(C10=3,F10,0)</f>
        <v>0</v>
      </c>
      <c r="L10" s="38" t="s">
        <v>16</v>
      </c>
      <c r="M10" s="22"/>
      <c r="O10" s="8"/>
    </row>
    <row r="11" spans="1:15" ht="33" customHeight="1">
      <c r="A11" s="608" t="s">
        <v>51</v>
      </c>
      <c r="B11" s="609"/>
      <c r="C11" s="610"/>
      <c r="D11" s="611"/>
      <c r="E11" s="608" t="s">
        <v>157</v>
      </c>
      <c r="F11" s="612"/>
      <c r="G11" s="613"/>
      <c r="H11" s="612"/>
      <c r="I11" s="612"/>
      <c r="J11" s="614"/>
      <c r="K11" s="39">
        <f>SUM(K8:K10)</f>
        <v>0</v>
      </c>
      <c r="L11" s="230" t="s">
        <v>6</v>
      </c>
      <c r="M11" s="22"/>
      <c r="O11" s="8"/>
    </row>
    <row r="12" spans="1:15" ht="21" customHeight="1" thickBot="1">
      <c r="A12" s="33"/>
      <c r="B12" s="102"/>
      <c r="C12" s="102"/>
      <c r="D12" s="102"/>
      <c r="E12" s="102"/>
      <c r="F12" s="102"/>
      <c r="G12" s="102"/>
      <c r="H12" s="102"/>
      <c r="I12" s="102"/>
      <c r="J12" s="102"/>
      <c r="K12" s="102"/>
      <c r="L12" s="102"/>
      <c r="M12" s="22"/>
      <c r="O12" s="8"/>
    </row>
    <row r="13" spans="1:15" ht="30.75" customHeight="1" thickTop="1" thickBot="1">
      <c r="A13" s="605" t="s">
        <v>159</v>
      </c>
      <c r="B13" s="606"/>
      <c r="C13" s="606"/>
      <c r="D13" s="606"/>
      <c r="E13" s="606"/>
      <c r="F13" s="606"/>
      <c r="G13" s="606"/>
      <c r="H13" s="606"/>
      <c r="I13" s="606"/>
      <c r="J13" s="606"/>
      <c r="K13" s="606"/>
      <c r="L13" s="607"/>
      <c r="M13" s="15"/>
      <c r="N13" s="13"/>
      <c r="O13" s="13"/>
    </row>
    <row r="14" spans="1:15" ht="12.75" customHeight="1" thickTop="1">
      <c r="A14" s="17"/>
      <c r="B14" s="17"/>
      <c r="C14" s="17"/>
      <c r="D14" s="17"/>
      <c r="E14" s="20"/>
      <c r="F14" s="5"/>
      <c r="G14" s="5"/>
      <c r="H14" s="5"/>
      <c r="I14" s="5"/>
      <c r="J14" s="5"/>
      <c r="K14" s="18"/>
      <c r="L14" s="12"/>
      <c r="M14" s="10"/>
      <c r="N14" s="8"/>
    </row>
    <row r="15" spans="1:15" ht="14.25">
      <c r="A15" s="14"/>
      <c r="B15" s="14"/>
      <c r="C15" s="14"/>
      <c r="D15" s="14"/>
      <c r="E15" s="14"/>
      <c r="F15" s="14"/>
      <c r="G15" s="14"/>
      <c r="H15" s="14"/>
      <c r="I15" s="14"/>
      <c r="J15" s="14"/>
      <c r="K15" s="14"/>
      <c r="L15" s="14"/>
      <c r="M15" s="15"/>
      <c r="N15" s="13"/>
      <c r="O15" s="13"/>
    </row>
    <row r="16" spans="1:15" ht="14.25">
      <c r="A16" s="14"/>
      <c r="B16" s="14"/>
      <c r="C16" s="14"/>
      <c r="D16" s="14"/>
      <c r="E16" s="14"/>
      <c r="F16" s="14"/>
      <c r="G16" s="14"/>
      <c r="H16" s="14"/>
      <c r="I16" s="14"/>
      <c r="J16" s="14"/>
      <c r="K16" s="14"/>
      <c r="L16" s="14"/>
      <c r="M16" s="15"/>
      <c r="N16" s="13"/>
      <c r="O16" s="13"/>
    </row>
    <row r="17" spans="1:15" ht="14.25">
      <c r="A17" s="14"/>
      <c r="B17" s="14"/>
      <c r="C17" s="14"/>
      <c r="D17" s="14"/>
      <c r="E17" s="14"/>
      <c r="F17" s="14"/>
      <c r="G17" s="14"/>
      <c r="H17" s="14"/>
      <c r="I17" s="14"/>
      <c r="J17" s="14"/>
      <c r="K17" s="14"/>
      <c r="L17" s="14"/>
      <c r="M17" s="15"/>
      <c r="N17" s="13"/>
      <c r="O17" s="13"/>
    </row>
    <row r="18" spans="1:15" ht="14.25">
      <c r="A18" s="14"/>
      <c r="B18" s="14"/>
      <c r="C18" s="14"/>
      <c r="D18" s="14"/>
      <c r="E18" s="14"/>
      <c r="F18" s="14"/>
      <c r="G18" s="14"/>
      <c r="H18" s="14"/>
      <c r="I18" s="14"/>
      <c r="J18" s="14"/>
      <c r="K18" s="14"/>
      <c r="L18" s="14"/>
      <c r="M18" s="15"/>
      <c r="N18" s="13"/>
      <c r="O18" s="13"/>
    </row>
    <row r="19" spans="1:15" ht="14.25">
      <c r="N19" s="13"/>
      <c r="O19" s="13"/>
    </row>
    <row r="20" spans="1:15" ht="14.25">
      <c r="N20" s="13"/>
      <c r="O20" s="13"/>
    </row>
    <row r="21" spans="1:15">
      <c r="N21" s="8"/>
      <c r="O21" s="8"/>
    </row>
    <row r="22" spans="1:15">
      <c r="N22" s="8"/>
      <c r="O22" s="8"/>
    </row>
    <row r="23" spans="1:15">
      <c r="N23" s="8"/>
      <c r="O23" s="8"/>
    </row>
    <row r="24" spans="1:15">
      <c r="N24" s="8"/>
      <c r="O24" s="8"/>
    </row>
    <row r="25" spans="1:15">
      <c r="N25" s="8"/>
      <c r="O25" s="8"/>
    </row>
    <row r="26" spans="1:15">
      <c r="N26" s="8"/>
      <c r="O26" s="8"/>
    </row>
  </sheetData>
  <mergeCells count="19">
    <mergeCell ref="C8:D9"/>
    <mergeCell ref="A1:D1"/>
    <mergeCell ref="A4:B4"/>
    <mergeCell ref="K7:L7"/>
    <mergeCell ref="A13:L13"/>
    <mergeCell ref="A11:D11"/>
    <mergeCell ref="E11:J11"/>
    <mergeCell ref="B2:C2"/>
    <mergeCell ref="D2:D3"/>
    <mergeCell ref="E2:J3"/>
    <mergeCell ref="H10:J10"/>
    <mergeCell ref="A7:D7"/>
    <mergeCell ref="E7:J7"/>
    <mergeCell ref="H8:J8"/>
    <mergeCell ref="C10:D10"/>
    <mergeCell ref="K2:L3"/>
    <mergeCell ref="B3:C3"/>
    <mergeCell ref="A8:B10"/>
    <mergeCell ref="H9:J9"/>
  </mergeCells>
  <phoneticPr fontId="2"/>
  <pageMargins left="0.51181102362204722" right="0.27559055118110237" top="0.6692913385826772" bottom="0" header="0" footer="0"/>
  <pageSetup paperSize="9" scale="74" orientation="portrait" r:id="rId1"/>
  <headerFooter alignWithMargins="0">
    <oddFooter>&amp;RR6  &amp;A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sheetPr>
  <dimension ref="A1:U43"/>
  <sheetViews>
    <sheetView view="pageBreakPreview" topLeftCell="J1" zoomScale="55" zoomScaleNormal="55" zoomScaleSheetLayoutView="55" workbookViewId="0">
      <selection activeCell="P5" sqref="P5"/>
    </sheetView>
  </sheetViews>
  <sheetFormatPr defaultRowHeight="13.5"/>
  <cols>
    <col min="1" max="1" width="2.875" style="70" customWidth="1"/>
    <col min="2" max="2" width="9" style="88" bestFit="1" customWidth="1"/>
    <col min="3" max="3" width="13.75" style="85" bestFit="1" customWidth="1"/>
    <col min="4" max="4" width="21.75" style="70" customWidth="1"/>
    <col min="5" max="5" width="26.5" style="70" customWidth="1"/>
    <col min="6" max="6" width="15.875" style="86" customWidth="1"/>
    <col min="7" max="7" width="23.25" style="86" customWidth="1"/>
    <col min="8" max="8" width="24.5" style="86" customWidth="1"/>
    <col min="9" max="9" width="16.25" style="87" customWidth="1"/>
    <col min="10" max="10" width="30.375" style="70" customWidth="1"/>
    <col min="11" max="11" width="45.75" style="70" customWidth="1"/>
    <col min="12" max="13" width="18.5" style="88" customWidth="1"/>
    <col min="14" max="14" width="31" style="88" customWidth="1"/>
    <col min="15" max="15" width="24.125" style="88" customWidth="1"/>
    <col min="16" max="16" width="24" style="70" customWidth="1"/>
    <col min="17" max="19" width="29" style="70" customWidth="1"/>
    <col min="20" max="20" width="22.625" style="70" customWidth="1"/>
    <col min="21" max="254" width="9" style="70"/>
    <col min="255" max="255" width="4.5" style="70" bestFit="1" customWidth="1"/>
    <col min="256" max="256" width="9" style="70" bestFit="1" customWidth="1"/>
    <col min="257" max="257" width="13.75" style="70" bestFit="1" customWidth="1"/>
    <col min="258" max="258" width="21.75" style="70" customWidth="1"/>
    <col min="259" max="259" width="26.5" style="70" customWidth="1"/>
    <col min="260" max="260" width="15.875" style="70" customWidth="1"/>
    <col min="261" max="261" width="23.25" style="70" customWidth="1"/>
    <col min="262" max="262" width="24.5" style="70" customWidth="1"/>
    <col min="263" max="263" width="16.25" style="70" customWidth="1"/>
    <col min="264" max="264" width="30.375" style="70" customWidth="1"/>
    <col min="265" max="265" width="62.125" style="70" customWidth="1"/>
    <col min="266" max="270" width="18.5" style="70" customWidth="1"/>
    <col min="271" max="271" width="24" style="70" bestFit="1" customWidth="1"/>
    <col min="272" max="273" width="14.625" style="70" customWidth="1"/>
    <col min="274" max="510" width="9" style="70"/>
    <col min="511" max="511" width="4.5" style="70" bestFit="1" customWidth="1"/>
    <col min="512" max="512" width="9" style="70" bestFit="1" customWidth="1"/>
    <col min="513" max="513" width="13.75" style="70" bestFit="1" customWidth="1"/>
    <col min="514" max="514" width="21.75" style="70" customWidth="1"/>
    <col min="515" max="515" width="26.5" style="70" customWidth="1"/>
    <col min="516" max="516" width="15.875" style="70" customWidth="1"/>
    <col min="517" max="517" width="23.25" style="70" customWidth="1"/>
    <col min="518" max="518" width="24.5" style="70" customWidth="1"/>
    <col min="519" max="519" width="16.25" style="70" customWidth="1"/>
    <col min="520" max="520" width="30.375" style="70" customWidth="1"/>
    <col min="521" max="521" width="62.125" style="70" customWidth="1"/>
    <col min="522" max="526" width="18.5" style="70" customWidth="1"/>
    <col min="527" max="527" width="24" style="70" bestFit="1" customWidth="1"/>
    <col min="528" max="529" width="14.625" style="70" customWidth="1"/>
    <col min="530" max="766" width="9" style="70"/>
    <col min="767" max="767" width="4.5" style="70" bestFit="1" customWidth="1"/>
    <col min="768" max="768" width="9" style="70" bestFit="1" customWidth="1"/>
    <col min="769" max="769" width="13.75" style="70" bestFit="1" customWidth="1"/>
    <col min="770" max="770" width="21.75" style="70" customWidth="1"/>
    <col min="771" max="771" width="26.5" style="70" customWidth="1"/>
    <col min="772" max="772" width="15.875" style="70" customWidth="1"/>
    <col min="773" max="773" width="23.25" style="70" customWidth="1"/>
    <col min="774" max="774" width="24.5" style="70" customWidth="1"/>
    <col min="775" max="775" width="16.25" style="70" customWidth="1"/>
    <col min="776" max="776" width="30.375" style="70" customWidth="1"/>
    <col min="777" max="777" width="62.125" style="70" customWidth="1"/>
    <col min="778" max="782" width="18.5" style="70" customWidth="1"/>
    <col min="783" max="783" width="24" style="70" bestFit="1" customWidth="1"/>
    <col min="784" max="785" width="14.625" style="70" customWidth="1"/>
    <col min="786" max="1022" width="9" style="70"/>
    <col min="1023" max="1023" width="4.5" style="70" bestFit="1" customWidth="1"/>
    <col min="1024" max="1024" width="9" style="70" bestFit="1" customWidth="1"/>
    <col min="1025" max="1025" width="13.75" style="70" bestFit="1" customWidth="1"/>
    <col min="1026" max="1026" width="21.75" style="70" customWidth="1"/>
    <col min="1027" max="1027" width="26.5" style="70" customWidth="1"/>
    <col min="1028" max="1028" width="15.875" style="70" customWidth="1"/>
    <col min="1029" max="1029" width="23.25" style="70" customWidth="1"/>
    <col min="1030" max="1030" width="24.5" style="70" customWidth="1"/>
    <col min="1031" max="1031" width="16.25" style="70" customWidth="1"/>
    <col min="1032" max="1032" width="30.375" style="70" customWidth="1"/>
    <col min="1033" max="1033" width="62.125" style="70" customWidth="1"/>
    <col min="1034" max="1038" width="18.5" style="70" customWidth="1"/>
    <col min="1039" max="1039" width="24" style="70" bestFit="1" customWidth="1"/>
    <col min="1040" max="1041" width="14.625" style="70" customWidth="1"/>
    <col min="1042" max="1278" width="9" style="70"/>
    <col min="1279" max="1279" width="4.5" style="70" bestFit="1" customWidth="1"/>
    <col min="1280" max="1280" width="9" style="70" bestFit="1" customWidth="1"/>
    <col min="1281" max="1281" width="13.75" style="70" bestFit="1" customWidth="1"/>
    <col min="1282" max="1282" width="21.75" style="70" customWidth="1"/>
    <col min="1283" max="1283" width="26.5" style="70" customWidth="1"/>
    <col min="1284" max="1284" width="15.875" style="70" customWidth="1"/>
    <col min="1285" max="1285" width="23.25" style="70" customWidth="1"/>
    <col min="1286" max="1286" width="24.5" style="70" customWidth="1"/>
    <col min="1287" max="1287" width="16.25" style="70" customWidth="1"/>
    <col min="1288" max="1288" width="30.375" style="70" customWidth="1"/>
    <col min="1289" max="1289" width="62.125" style="70" customWidth="1"/>
    <col min="1290" max="1294" width="18.5" style="70" customWidth="1"/>
    <col min="1295" max="1295" width="24" style="70" bestFit="1" customWidth="1"/>
    <col min="1296" max="1297" width="14.625" style="70" customWidth="1"/>
    <col min="1298" max="1534" width="9" style="70"/>
    <col min="1535" max="1535" width="4.5" style="70" bestFit="1" customWidth="1"/>
    <col min="1536" max="1536" width="9" style="70" bestFit="1" customWidth="1"/>
    <col min="1537" max="1537" width="13.75" style="70" bestFit="1" customWidth="1"/>
    <col min="1538" max="1538" width="21.75" style="70" customWidth="1"/>
    <col min="1539" max="1539" width="26.5" style="70" customWidth="1"/>
    <col min="1540" max="1540" width="15.875" style="70" customWidth="1"/>
    <col min="1541" max="1541" width="23.25" style="70" customWidth="1"/>
    <col min="1542" max="1542" width="24.5" style="70" customWidth="1"/>
    <col min="1543" max="1543" width="16.25" style="70" customWidth="1"/>
    <col min="1544" max="1544" width="30.375" style="70" customWidth="1"/>
    <col min="1545" max="1545" width="62.125" style="70" customWidth="1"/>
    <col min="1546" max="1550" width="18.5" style="70" customWidth="1"/>
    <col min="1551" max="1551" width="24" style="70" bestFit="1" customWidth="1"/>
    <col min="1552" max="1553" width="14.625" style="70" customWidth="1"/>
    <col min="1554" max="1790" width="9" style="70"/>
    <col min="1791" max="1791" width="4.5" style="70" bestFit="1" customWidth="1"/>
    <col min="1792" max="1792" width="9" style="70" bestFit="1" customWidth="1"/>
    <col min="1793" max="1793" width="13.75" style="70" bestFit="1" customWidth="1"/>
    <col min="1794" max="1794" width="21.75" style="70" customWidth="1"/>
    <col min="1795" max="1795" width="26.5" style="70" customWidth="1"/>
    <col min="1796" max="1796" width="15.875" style="70" customWidth="1"/>
    <col min="1797" max="1797" width="23.25" style="70" customWidth="1"/>
    <col min="1798" max="1798" width="24.5" style="70" customWidth="1"/>
    <col min="1799" max="1799" width="16.25" style="70" customWidth="1"/>
    <col min="1800" max="1800" width="30.375" style="70" customWidth="1"/>
    <col min="1801" max="1801" width="62.125" style="70" customWidth="1"/>
    <col min="1802" max="1806" width="18.5" style="70" customWidth="1"/>
    <col min="1807" max="1807" width="24" style="70" bestFit="1" customWidth="1"/>
    <col min="1808" max="1809" width="14.625" style="70" customWidth="1"/>
    <col min="1810" max="2046" width="9" style="70"/>
    <col min="2047" max="2047" width="4.5" style="70" bestFit="1" customWidth="1"/>
    <col min="2048" max="2048" width="9" style="70" bestFit="1" customWidth="1"/>
    <col min="2049" max="2049" width="13.75" style="70" bestFit="1" customWidth="1"/>
    <col min="2050" max="2050" width="21.75" style="70" customWidth="1"/>
    <col min="2051" max="2051" width="26.5" style="70" customWidth="1"/>
    <col min="2052" max="2052" width="15.875" style="70" customWidth="1"/>
    <col min="2053" max="2053" width="23.25" style="70" customWidth="1"/>
    <col min="2054" max="2054" width="24.5" style="70" customWidth="1"/>
    <col min="2055" max="2055" width="16.25" style="70" customWidth="1"/>
    <col min="2056" max="2056" width="30.375" style="70" customWidth="1"/>
    <col min="2057" max="2057" width="62.125" style="70" customWidth="1"/>
    <col min="2058" max="2062" width="18.5" style="70" customWidth="1"/>
    <col min="2063" max="2063" width="24" style="70" bestFit="1" customWidth="1"/>
    <col min="2064" max="2065" width="14.625" style="70" customWidth="1"/>
    <col min="2066" max="2302" width="9" style="70"/>
    <col min="2303" max="2303" width="4.5" style="70" bestFit="1" customWidth="1"/>
    <col min="2304" max="2304" width="9" style="70" bestFit="1" customWidth="1"/>
    <col min="2305" max="2305" width="13.75" style="70" bestFit="1" customWidth="1"/>
    <col min="2306" max="2306" width="21.75" style="70" customWidth="1"/>
    <col min="2307" max="2307" width="26.5" style="70" customWidth="1"/>
    <col min="2308" max="2308" width="15.875" style="70" customWidth="1"/>
    <col min="2309" max="2309" width="23.25" style="70" customWidth="1"/>
    <col min="2310" max="2310" width="24.5" style="70" customWidth="1"/>
    <col min="2311" max="2311" width="16.25" style="70" customWidth="1"/>
    <col min="2312" max="2312" width="30.375" style="70" customWidth="1"/>
    <col min="2313" max="2313" width="62.125" style="70" customWidth="1"/>
    <col min="2314" max="2318" width="18.5" style="70" customWidth="1"/>
    <col min="2319" max="2319" width="24" style="70" bestFit="1" customWidth="1"/>
    <col min="2320" max="2321" width="14.625" style="70" customWidth="1"/>
    <col min="2322" max="2558" width="9" style="70"/>
    <col min="2559" max="2559" width="4.5" style="70" bestFit="1" customWidth="1"/>
    <col min="2560" max="2560" width="9" style="70" bestFit="1" customWidth="1"/>
    <col min="2561" max="2561" width="13.75" style="70" bestFit="1" customWidth="1"/>
    <col min="2562" max="2562" width="21.75" style="70" customWidth="1"/>
    <col min="2563" max="2563" width="26.5" style="70" customWidth="1"/>
    <col min="2564" max="2564" width="15.875" style="70" customWidth="1"/>
    <col min="2565" max="2565" width="23.25" style="70" customWidth="1"/>
    <col min="2566" max="2566" width="24.5" style="70" customWidth="1"/>
    <col min="2567" max="2567" width="16.25" style="70" customWidth="1"/>
    <col min="2568" max="2568" width="30.375" style="70" customWidth="1"/>
    <col min="2569" max="2569" width="62.125" style="70" customWidth="1"/>
    <col min="2570" max="2574" width="18.5" style="70" customWidth="1"/>
    <col min="2575" max="2575" width="24" style="70" bestFit="1" customWidth="1"/>
    <col min="2576" max="2577" width="14.625" style="70" customWidth="1"/>
    <col min="2578" max="2814" width="9" style="70"/>
    <col min="2815" max="2815" width="4.5" style="70" bestFit="1" customWidth="1"/>
    <col min="2816" max="2816" width="9" style="70" bestFit="1" customWidth="1"/>
    <col min="2817" max="2817" width="13.75" style="70" bestFit="1" customWidth="1"/>
    <col min="2818" max="2818" width="21.75" style="70" customWidth="1"/>
    <col min="2819" max="2819" width="26.5" style="70" customWidth="1"/>
    <col min="2820" max="2820" width="15.875" style="70" customWidth="1"/>
    <col min="2821" max="2821" width="23.25" style="70" customWidth="1"/>
    <col min="2822" max="2822" width="24.5" style="70" customWidth="1"/>
    <col min="2823" max="2823" width="16.25" style="70" customWidth="1"/>
    <col min="2824" max="2824" width="30.375" style="70" customWidth="1"/>
    <col min="2825" max="2825" width="62.125" style="70" customWidth="1"/>
    <col min="2826" max="2830" width="18.5" style="70" customWidth="1"/>
    <col min="2831" max="2831" width="24" style="70" bestFit="1" customWidth="1"/>
    <col min="2832" max="2833" width="14.625" style="70" customWidth="1"/>
    <col min="2834" max="3070" width="9" style="70"/>
    <col min="3071" max="3071" width="4.5" style="70" bestFit="1" customWidth="1"/>
    <col min="3072" max="3072" width="9" style="70" bestFit="1" customWidth="1"/>
    <col min="3073" max="3073" width="13.75" style="70" bestFit="1" customWidth="1"/>
    <col min="3074" max="3074" width="21.75" style="70" customWidth="1"/>
    <col min="3075" max="3075" width="26.5" style="70" customWidth="1"/>
    <col min="3076" max="3076" width="15.875" style="70" customWidth="1"/>
    <col min="3077" max="3077" width="23.25" style="70" customWidth="1"/>
    <col min="3078" max="3078" width="24.5" style="70" customWidth="1"/>
    <col min="3079" max="3079" width="16.25" style="70" customWidth="1"/>
    <col min="3080" max="3080" width="30.375" style="70" customWidth="1"/>
    <col min="3081" max="3081" width="62.125" style="70" customWidth="1"/>
    <col min="3082" max="3086" width="18.5" style="70" customWidth="1"/>
    <col min="3087" max="3087" width="24" style="70" bestFit="1" customWidth="1"/>
    <col min="3088" max="3089" width="14.625" style="70" customWidth="1"/>
    <col min="3090" max="3326" width="9" style="70"/>
    <col min="3327" max="3327" width="4.5" style="70" bestFit="1" customWidth="1"/>
    <col min="3328" max="3328" width="9" style="70" bestFit="1" customWidth="1"/>
    <col min="3329" max="3329" width="13.75" style="70" bestFit="1" customWidth="1"/>
    <col min="3330" max="3330" width="21.75" style="70" customWidth="1"/>
    <col min="3331" max="3331" width="26.5" style="70" customWidth="1"/>
    <col min="3332" max="3332" width="15.875" style="70" customWidth="1"/>
    <col min="3333" max="3333" width="23.25" style="70" customWidth="1"/>
    <col min="3334" max="3334" width="24.5" style="70" customWidth="1"/>
    <col min="3335" max="3335" width="16.25" style="70" customWidth="1"/>
    <col min="3336" max="3336" width="30.375" style="70" customWidth="1"/>
    <col min="3337" max="3337" width="62.125" style="70" customWidth="1"/>
    <col min="3338" max="3342" width="18.5" style="70" customWidth="1"/>
    <col min="3343" max="3343" width="24" style="70" bestFit="1" customWidth="1"/>
    <col min="3344" max="3345" width="14.625" style="70" customWidth="1"/>
    <col min="3346" max="3582" width="9" style="70"/>
    <col min="3583" max="3583" width="4.5" style="70" bestFit="1" customWidth="1"/>
    <col min="3584" max="3584" width="9" style="70" bestFit="1" customWidth="1"/>
    <col min="3585" max="3585" width="13.75" style="70" bestFit="1" customWidth="1"/>
    <col min="3586" max="3586" width="21.75" style="70" customWidth="1"/>
    <col min="3587" max="3587" width="26.5" style="70" customWidth="1"/>
    <col min="3588" max="3588" width="15.875" style="70" customWidth="1"/>
    <col min="3589" max="3589" width="23.25" style="70" customWidth="1"/>
    <col min="3590" max="3590" width="24.5" style="70" customWidth="1"/>
    <col min="3591" max="3591" width="16.25" style="70" customWidth="1"/>
    <col min="3592" max="3592" width="30.375" style="70" customWidth="1"/>
    <col min="3593" max="3593" width="62.125" style="70" customWidth="1"/>
    <col min="3594" max="3598" width="18.5" style="70" customWidth="1"/>
    <col min="3599" max="3599" width="24" style="70" bestFit="1" customWidth="1"/>
    <col min="3600" max="3601" width="14.625" style="70" customWidth="1"/>
    <col min="3602" max="3838" width="9" style="70"/>
    <col min="3839" max="3839" width="4.5" style="70" bestFit="1" customWidth="1"/>
    <col min="3840" max="3840" width="9" style="70" bestFit="1" customWidth="1"/>
    <col min="3841" max="3841" width="13.75" style="70" bestFit="1" customWidth="1"/>
    <col min="3842" max="3842" width="21.75" style="70" customWidth="1"/>
    <col min="3843" max="3843" width="26.5" style="70" customWidth="1"/>
    <col min="3844" max="3844" width="15.875" style="70" customWidth="1"/>
    <col min="3845" max="3845" width="23.25" style="70" customWidth="1"/>
    <col min="3846" max="3846" width="24.5" style="70" customWidth="1"/>
    <col min="3847" max="3847" width="16.25" style="70" customWidth="1"/>
    <col min="3848" max="3848" width="30.375" style="70" customWidth="1"/>
    <col min="3849" max="3849" width="62.125" style="70" customWidth="1"/>
    <col min="3850" max="3854" width="18.5" style="70" customWidth="1"/>
    <col min="3855" max="3855" width="24" style="70" bestFit="1" customWidth="1"/>
    <col min="3856" max="3857" width="14.625" style="70" customWidth="1"/>
    <col min="3858" max="4094" width="9" style="70"/>
    <col min="4095" max="4095" width="4.5" style="70" bestFit="1" customWidth="1"/>
    <col min="4096" max="4096" width="9" style="70" bestFit="1" customWidth="1"/>
    <col min="4097" max="4097" width="13.75" style="70" bestFit="1" customWidth="1"/>
    <col min="4098" max="4098" width="21.75" style="70" customWidth="1"/>
    <col min="4099" max="4099" width="26.5" style="70" customWidth="1"/>
    <col min="4100" max="4100" width="15.875" style="70" customWidth="1"/>
    <col min="4101" max="4101" width="23.25" style="70" customWidth="1"/>
    <col min="4102" max="4102" width="24.5" style="70" customWidth="1"/>
    <col min="4103" max="4103" width="16.25" style="70" customWidth="1"/>
    <col min="4104" max="4104" width="30.375" style="70" customWidth="1"/>
    <col min="4105" max="4105" width="62.125" style="70" customWidth="1"/>
    <col min="4106" max="4110" width="18.5" style="70" customWidth="1"/>
    <col min="4111" max="4111" width="24" style="70" bestFit="1" customWidth="1"/>
    <col min="4112" max="4113" width="14.625" style="70" customWidth="1"/>
    <col min="4114" max="4350" width="9" style="70"/>
    <col min="4351" max="4351" width="4.5" style="70" bestFit="1" customWidth="1"/>
    <col min="4352" max="4352" width="9" style="70" bestFit="1" customWidth="1"/>
    <col min="4353" max="4353" width="13.75" style="70" bestFit="1" customWidth="1"/>
    <col min="4354" max="4354" width="21.75" style="70" customWidth="1"/>
    <col min="4355" max="4355" width="26.5" style="70" customWidth="1"/>
    <col min="4356" max="4356" width="15.875" style="70" customWidth="1"/>
    <col min="4357" max="4357" width="23.25" style="70" customWidth="1"/>
    <col min="4358" max="4358" width="24.5" style="70" customWidth="1"/>
    <col min="4359" max="4359" width="16.25" style="70" customWidth="1"/>
    <col min="4360" max="4360" width="30.375" style="70" customWidth="1"/>
    <col min="4361" max="4361" width="62.125" style="70" customWidth="1"/>
    <col min="4362" max="4366" width="18.5" style="70" customWidth="1"/>
    <col min="4367" max="4367" width="24" style="70" bestFit="1" customWidth="1"/>
    <col min="4368" max="4369" width="14.625" style="70" customWidth="1"/>
    <col min="4370" max="4606" width="9" style="70"/>
    <col min="4607" max="4607" width="4.5" style="70" bestFit="1" customWidth="1"/>
    <col min="4608" max="4608" width="9" style="70" bestFit="1" customWidth="1"/>
    <col min="4609" max="4609" width="13.75" style="70" bestFit="1" customWidth="1"/>
    <col min="4610" max="4610" width="21.75" style="70" customWidth="1"/>
    <col min="4611" max="4611" width="26.5" style="70" customWidth="1"/>
    <col min="4612" max="4612" width="15.875" style="70" customWidth="1"/>
    <col min="4613" max="4613" width="23.25" style="70" customWidth="1"/>
    <col min="4614" max="4614" width="24.5" style="70" customWidth="1"/>
    <col min="4615" max="4615" width="16.25" style="70" customWidth="1"/>
    <col min="4616" max="4616" width="30.375" style="70" customWidth="1"/>
    <col min="4617" max="4617" width="62.125" style="70" customWidth="1"/>
    <col min="4618" max="4622" width="18.5" style="70" customWidth="1"/>
    <col min="4623" max="4623" width="24" style="70" bestFit="1" customWidth="1"/>
    <col min="4624" max="4625" width="14.625" style="70" customWidth="1"/>
    <col min="4626" max="4862" width="9" style="70"/>
    <col min="4863" max="4863" width="4.5" style="70" bestFit="1" customWidth="1"/>
    <col min="4864" max="4864" width="9" style="70" bestFit="1" customWidth="1"/>
    <col min="4865" max="4865" width="13.75" style="70" bestFit="1" customWidth="1"/>
    <col min="4866" max="4866" width="21.75" style="70" customWidth="1"/>
    <col min="4867" max="4867" width="26.5" style="70" customWidth="1"/>
    <col min="4868" max="4868" width="15.875" style="70" customWidth="1"/>
    <col min="4869" max="4869" width="23.25" style="70" customWidth="1"/>
    <col min="4870" max="4870" width="24.5" style="70" customWidth="1"/>
    <col min="4871" max="4871" width="16.25" style="70" customWidth="1"/>
    <col min="4872" max="4872" width="30.375" style="70" customWidth="1"/>
    <col min="4873" max="4873" width="62.125" style="70" customWidth="1"/>
    <col min="4874" max="4878" width="18.5" style="70" customWidth="1"/>
    <col min="4879" max="4879" width="24" style="70" bestFit="1" customWidth="1"/>
    <col min="4880" max="4881" width="14.625" style="70" customWidth="1"/>
    <col min="4882" max="5118" width="9" style="70"/>
    <col min="5119" max="5119" width="4.5" style="70" bestFit="1" customWidth="1"/>
    <col min="5120" max="5120" width="9" style="70" bestFit="1" customWidth="1"/>
    <col min="5121" max="5121" width="13.75" style="70" bestFit="1" customWidth="1"/>
    <col min="5122" max="5122" width="21.75" style="70" customWidth="1"/>
    <col min="5123" max="5123" width="26.5" style="70" customWidth="1"/>
    <col min="5124" max="5124" width="15.875" style="70" customWidth="1"/>
    <col min="5125" max="5125" width="23.25" style="70" customWidth="1"/>
    <col min="5126" max="5126" width="24.5" style="70" customWidth="1"/>
    <col min="5127" max="5127" width="16.25" style="70" customWidth="1"/>
    <col min="5128" max="5128" width="30.375" style="70" customWidth="1"/>
    <col min="5129" max="5129" width="62.125" style="70" customWidth="1"/>
    <col min="5130" max="5134" width="18.5" style="70" customWidth="1"/>
    <col min="5135" max="5135" width="24" style="70" bestFit="1" customWidth="1"/>
    <col min="5136" max="5137" width="14.625" style="70" customWidth="1"/>
    <col min="5138" max="5374" width="9" style="70"/>
    <col min="5375" max="5375" width="4.5" style="70" bestFit="1" customWidth="1"/>
    <col min="5376" max="5376" width="9" style="70" bestFit="1" customWidth="1"/>
    <col min="5377" max="5377" width="13.75" style="70" bestFit="1" customWidth="1"/>
    <col min="5378" max="5378" width="21.75" style="70" customWidth="1"/>
    <col min="5379" max="5379" width="26.5" style="70" customWidth="1"/>
    <col min="5380" max="5380" width="15.875" style="70" customWidth="1"/>
    <col min="5381" max="5381" width="23.25" style="70" customWidth="1"/>
    <col min="5382" max="5382" width="24.5" style="70" customWidth="1"/>
    <col min="5383" max="5383" width="16.25" style="70" customWidth="1"/>
    <col min="5384" max="5384" width="30.375" style="70" customWidth="1"/>
    <col min="5385" max="5385" width="62.125" style="70" customWidth="1"/>
    <col min="5386" max="5390" width="18.5" style="70" customWidth="1"/>
    <col min="5391" max="5391" width="24" style="70" bestFit="1" customWidth="1"/>
    <col min="5392" max="5393" width="14.625" style="70" customWidth="1"/>
    <col min="5394" max="5630" width="9" style="70"/>
    <col min="5631" max="5631" width="4.5" style="70" bestFit="1" customWidth="1"/>
    <col min="5632" max="5632" width="9" style="70" bestFit="1" customWidth="1"/>
    <col min="5633" max="5633" width="13.75" style="70" bestFit="1" customWidth="1"/>
    <col min="5634" max="5634" width="21.75" style="70" customWidth="1"/>
    <col min="5635" max="5635" width="26.5" style="70" customWidth="1"/>
    <col min="5636" max="5636" width="15.875" style="70" customWidth="1"/>
    <col min="5637" max="5637" width="23.25" style="70" customWidth="1"/>
    <col min="5638" max="5638" width="24.5" style="70" customWidth="1"/>
    <col min="5639" max="5639" width="16.25" style="70" customWidth="1"/>
    <col min="5640" max="5640" width="30.375" style="70" customWidth="1"/>
    <col min="5641" max="5641" width="62.125" style="70" customWidth="1"/>
    <col min="5642" max="5646" width="18.5" style="70" customWidth="1"/>
    <col min="5647" max="5647" width="24" style="70" bestFit="1" customWidth="1"/>
    <col min="5648" max="5649" width="14.625" style="70" customWidth="1"/>
    <col min="5650" max="5886" width="9" style="70"/>
    <col min="5887" max="5887" width="4.5" style="70" bestFit="1" customWidth="1"/>
    <col min="5888" max="5888" width="9" style="70" bestFit="1" customWidth="1"/>
    <col min="5889" max="5889" width="13.75" style="70" bestFit="1" customWidth="1"/>
    <col min="5890" max="5890" width="21.75" style="70" customWidth="1"/>
    <col min="5891" max="5891" width="26.5" style="70" customWidth="1"/>
    <col min="5892" max="5892" width="15.875" style="70" customWidth="1"/>
    <col min="5893" max="5893" width="23.25" style="70" customWidth="1"/>
    <col min="5894" max="5894" width="24.5" style="70" customWidth="1"/>
    <col min="5895" max="5895" width="16.25" style="70" customWidth="1"/>
    <col min="5896" max="5896" width="30.375" style="70" customWidth="1"/>
    <col min="5897" max="5897" width="62.125" style="70" customWidth="1"/>
    <col min="5898" max="5902" width="18.5" style="70" customWidth="1"/>
    <col min="5903" max="5903" width="24" style="70" bestFit="1" customWidth="1"/>
    <col min="5904" max="5905" width="14.625" style="70" customWidth="1"/>
    <col min="5906" max="6142" width="9" style="70"/>
    <col min="6143" max="6143" width="4.5" style="70" bestFit="1" customWidth="1"/>
    <col min="6144" max="6144" width="9" style="70" bestFit="1" customWidth="1"/>
    <col min="6145" max="6145" width="13.75" style="70" bestFit="1" customWidth="1"/>
    <col min="6146" max="6146" width="21.75" style="70" customWidth="1"/>
    <col min="6147" max="6147" width="26.5" style="70" customWidth="1"/>
    <col min="6148" max="6148" width="15.875" style="70" customWidth="1"/>
    <col min="6149" max="6149" width="23.25" style="70" customWidth="1"/>
    <col min="6150" max="6150" width="24.5" style="70" customWidth="1"/>
    <col min="6151" max="6151" width="16.25" style="70" customWidth="1"/>
    <col min="6152" max="6152" width="30.375" style="70" customWidth="1"/>
    <col min="6153" max="6153" width="62.125" style="70" customWidth="1"/>
    <col min="6154" max="6158" width="18.5" style="70" customWidth="1"/>
    <col min="6159" max="6159" width="24" style="70" bestFit="1" customWidth="1"/>
    <col min="6160" max="6161" width="14.625" style="70" customWidth="1"/>
    <col min="6162" max="6398" width="9" style="70"/>
    <col min="6399" max="6399" width="4.5" style="70" bestFit="1" customWidth="1"/>
    <col min="6400" max="6400" width="9" style="70" bestFit="1" customWidth="1"/>
    <col min="6401" max="6401" width="13.75" style="70" bestFit="1" customWidth="1"/>
    <col min="6402" max="6402" width="21.75" style="70" customWidth="1"/>
    <col min="6403" max="6403" width="26.5" style="70" customWidth="1"/>
    <col min="6404" max="6404" width="15.875" style="70" customWidth="1"/>
    <col min="6405" max="6405" width="23.25" style="70" customWidth="1"/>
    <col min="6406" max="6406" width="24.5" style="70" customWidth="1"/>
    <col min="6407" max="6407" width="16.25" style="70" customWidth="1"/>
    <col min="6408" max="6408" width="30.375" style="70" customWidth="1"/>
    <col min="6409" max="6409" width="62.125" style="70" customWidth="1"/>
    <col min="6410" max="6414" width="18.5" style="70" customWidth="1"/>
    <col min="6415" max="6415" width="24" style="70" bestFit="1" customWidth="1"/>
    <col min="6416" max="6417" width="14.625" style="70" customWidth="1"/>
    <col min="6418" max="6654" width="9" style="70"/>
    <col min="6655" max="6655" width="4.5" style="70" bestFit="1" customWidth="1"/>
    <col min="6656" max="6656" width="9" style="70" bestFit="1" customWidth="1"/>
    <col min="6657" max="6657" width="13.75" style="70" bestFit="1" customWidth="1"/>
    <col min="6658" max="6658" width="21.75" style="70" customWidth="1"/>
    <col min="6659" max="6659" width="26.5" style="70" customWidth="1"/>
    <col min="6660" max="6660" width="15.875" style="70" customWidth="1"/>
    <col min="6661" max="6661" width="23.25" style="70" customWidth="1"/>
    <col min="6662" max="6662" width="24.5" style="70" customWidth="1"/>
    <col min="6663" max="6663" width="16.25" style="70" customWidth="1"/>
    <col min="6664" max="6664" width="30.375" style="70" customWidth="1"/>
    <col min="6665" max="6665" width="62.125" style="70" customWidth="1"/>
    <col min="6666" max="6670" width="18.5" style="70" customWidth="1"/>
    <col min="6671" max="6671" width="24" style="70" bestFit="1" customWidth="1"/>
    <col min="6672" max="6673" width="14.625" style="70" customWidth="1"/>
    <col min="6674" max="6910" width="9" style="70"/>
    <col min="6911" max="6911" width="4.5" style="70" bestFit="1" customWidth="1"/>
    <col min="6912" max="6912" width="9" style="70" bestFit="1" customWidth="1"/>
    <col min="6913" max="6913" width="13.75" style="70" bestFit="1" customWidth="1"/>
    <col min="6914" max="6914" width="21.75" style="70" customWidth="1"/>
    <col min="6915" max="6915" width="26.5" style="70" customWidth="1"/>
    <col min="6916" max="6916" width="15.875" style="70" customWidth="1"/>
    <col min="6917" max="6917" width="23.25" style="70" customWidth="1"/>
    <col min="6918" max="6918" width="24.5" style="70" customWidth="1"/>
    <col min="6919" max="6919" width="16.25" style="70" customWidth="1"/>
    <col min="6920" max="6920" width="30.375" style="70" customWidth="1"/>
    <col min="6921" max="6921" width="62.125" style="70" customWidth="1"/>
    <col min="6922" max="6926" width="18.5" style="70" customWidth="1"/>
    <col min="6927" max="6927" width="24" style="70" bestFit="1" customWidth="1"/>
    <col min="6928" max="6929" width="14.625" style="70" customWidth="1"/>
    <col min="6930" max="7166" width="9" style="70"/>
    <col min="7167" max="7167" width="4.5" style="70" bestFit="1" customWidth="1"/>
    <col min="7168" max="7168" width="9" style="70" bestFit="1" customWidth="1"/>
    <col min="7169" max="7169" width="13.75" style="70" bestFit="1" customWidth="1"/>
    <col min="7170" max="7170" width="21.75" style="70" customWidth="1"/>
    <col min="7171" max="7171" width="26.5" style="70" customWidth="1"/>
    <col min="7172" max="7172" width="15.875" style="70" customWidth="1"/>
    <col min="7173" max="7173" width="23.25" style="70" customWidth="1"/>
    <col min="7174" max="7174" width="24.5" style="70" customWidth="1"/>
    <col min="7175" max="7175" width="16.25" style="70" customWidth="1"/>
    <col min="7176" max="7176" width="30.375" style="70" customWidth="1"/>
    <col min="7177" max="7177" width="62.125" style="70" customWidth="1"/>
    <col min="7178" max="7182" width="18.5" style="70" customWidth="1"/>
    <col min="7183" max="7183" width="24" style="70" bestFit="1" customWidth="1"/>
    <col min="7184" max="7185" width="14.625" style="70" customWidth="1"/>
    <col min="7186" max="7422" width="9" style="70"/>
    <col min="7423" max="7423" width="4.5" style="70" bestFit="1" customWidth="1"/>
    <col min="7424" max="7424" width="9" style="70" bestFit="1" customWidth="1"/>
    <col min="7425" max="7425" width="13.75" style="70" bestFit="1" customWidth="1"/>
    <col min="7426" max="7426" width="21.75" style="70" customWidth="1"/>
    <col min="7427" max="7427" width="26.5" style="70" customWidth="1"/>
    <col min="7428" max="7428" width="15.875" style="70" customWidth="1"/>
    <col min="7429" max="7429" width="23.25" style="70" customWidth="1"/>
    <col min="7430" max="7430" width="24.5" style="70" customWidth="1"/>
    <col min="7431" max="7431" width="16.25" style="70" customWidth="1"/>
    <col min="7432" max="7432" width="30.375" style="70" customWidth="1"/>
    <col min="7433" max="7433" width="62.125" style="70" customWidth="1"/>
    <col min="7434" max="7438" width="18.5" style="70" customWidth="1"/>
    <col min="7439" max="7439" width="24" style="70" bestFit="1" customWidth="1"/>
    <col min="7440" max="7441" width="14.625" style="70" customWidth="1"/>
    <col min="7442" max="7678" width="9" style="70"/>
    <col min="7679" max="7679" width="4.5" style="70" bestFit="1" customWidth="1"/>
    <col min="7680" max="7680" width="9" style="70" bestFit="1" customWidth="1"/>
    <col min="7681" max="7681" width="13.75" style="70" bestFit="1" customWidth="1"/>
    <col min="7682" max="7682" width="21.75" style="70" customWidth="1"/>
    <col min="7683" max="7683" width="26.5" style="70" customWidth="1"/>
    <col min="7684" max="7684" width="15.875" style="70" customWidth="1"/>
    <col min="7685" max="7685" width="23.25" style="70" customWidth="1"/>
    <col min="7686" max="7686" width="24.5" style="70" customWidth="1"/>
    <col min="7687" max="7687" width="16.25" style="70" customWidth="1"/>
    <col min="7688" max="7688" width="30.375" style="70" customWidth="1"/>
    <col min="7689" max="7689" width="62.125" style="70" customWidth="1"/>
    <col min="7690" max="7694" width="18.5" style="70" customWidth="1"/>
    <col min="7695" max="7695" width="24" style="70" bestFit="1" customWidth="1"/>
    <col min="7696" max="7697" width="14.625" style="70" customWidth="1"/>
    <col min="7698" max="7934" width="9" style="70"/>
    <col min="7935" max="7935" width="4.5" style="70" bestFit="1" customWidth="1"/>
    <col min="7936" max="7936" width="9" style="70" bestFit="1" customWidth="1"/>
    <col min="7937" max="7937" width="13.75" style="70" bestFit="1" customWidth="1"/>
    <col min="7938" max="7938" width="21.75" style="70" customWidth="1"/>
    <col min="7939" max="7939" width="26.5" style="70" customWidth="1"/>
    <col min="7940" max="7940" width="15.875" style="70" customWidth="1"/>
    <col min="7941" max="7941" width="23.25" style="70" customWidth="1"/>
    <col min="7942" max="7942" width="24.5" style="70" customWidth="1"/>
    <col min="7943" max="7943" width="16.25" style="70" customWidth="1"/>
    <col min="7944" max="7944" width="30.375" style="70" customWidth="1"/>
    <col min="7945" max="7945" width="62.125" style="70" customWidth="1"/>
    <col min="7946" max="7950" width="18.5" style="70" customWidth="1"/>
    <col min="7951" max="7951" width="24" style="70" bestFit="1" customWidth="1"/>
    <col min="7952" max="7953" width="14.625" style="70" customWidth="1"/>
    <col min="7954" max="8190" width="9" style="70"/>
    <col min="8191" max="8191" width="4.5" style="70" bestFit="1" customWidth="1"/>
    <col min="8192" max="8192" width="9" style="70" bestFit="1" customWidth="1"/>
    <col min="8193" max="8193" width="13.75" style="70" bestFit="1" customWidth="1"/>
    <col min="8194" max="8194" width="21.75" style="70" customWidth="1"/>
    <col min="8195" max="8195" width="26.5" style="70" customWidth="1"/>
    <col min="8196" max="8196" width="15.875" style="70" customWidth="1"/>
    <col min="8197" max="8197" width="23.25" style="70" customWidth="1"/>
    <col min="8198" max="8198" width="24.5" style="70" customWidth="1"/>
    <col min="8199" max="8199" width="16.25" style="70" customWidth="1"/>
    <col min="8200" max="8200" width="30.375" style="70" customWidth="1"/>
    <col min="8201" max="8201" width="62.125" style="70" customWidth="1"/>
    <col min="8202" max="8206" width="18.5" style="70" customWidth="1"/>
    <col min="8207" max="8207" width="24" style="70" bestFit="1" customWidth="1"/>
    <col min="8208" max="8209" width="14.625" style="70" customWidth="1"/>
    <col min="8210" max="8446" width="9" style="70"/>
    <col min="8447" max="8447" width="4.5" style="70" bestFit="1" customWidth="1"/>
    <col min="8448" max="8448" width="9" style="70" bestFit="1" customWidth="1"/>
    <col min="8449" max="8449" width="13.75" style="70" bestFit="1" customWidth="1"/>
    <col min="8450" max="8450" width="21.75" style="70" customWidth="1"/>
    <col min="8451" max="8451" width="26.5" style="70" customWidth="1"/>
    <col min="8452" max="8452" width="15.875" style="70" customWidth="1"/>
    <col min="8453" max="8453" width="23.25" style="70" customWidth="1"/>
    <col min="8454" max="8454" width="24.5" style="70" customWidth="1"/>
    <col min="8455" max="8455" width="16.25" style="70" customWidth="1"/>
    <col min="8456" max="8456" width="30.375" style="70" customWidth="1"/>
    <col min="8457" max="8457" width="62.125" style="70" customWidth="1"/>
    <col min="8458" max="8462" width="18.5" style="70" customWidth="1"/>
    <col min="8463" max="8463" width="24" style="70" bestFit="1" customWidth="1"/>
    <col min="8464" max="8465" width="14.625" style="70" customWidth="1"/>
    <col min="8466" max="8702" width="9" style="70"/>
    <col min="8703" max="8703" width="4.5" style="70" bestFit="1" customWidth="1"/>
    <col min="8704" max="8704" width="9" style="70" bestFit="1" customWidth="1"/>
    <col min="8705" max="8705" width="13.75" style="70" bestFit="1" customWidth="1"/>
    <col min="8706" max="8706" width="21.75" style="70" customWidth="1"/>
    <col min="8707" max="8707" width="26.5" style="70" customWidth="1"/>
    <col min="8708" max="8708" width="15.875" style="70" customWidth="1"/>
    <col min="8709" max="8709" width="23.25" style="70" customWidth="1"/>
    <col min="8710" max="8710" width="24.5" style="70" customWidth="1"/>
    <col min="8711" max="8711" width="16.25" style="70" customWidth="1"/>
    <col min="8712" max="8712" width="30.375" style="70" customWidth="1"/>
    <col min="8713" max="8713" width="62.125" style="70" customWidth="1"/>
    <col min="8714" max="8718" width="18.5" style="70" customWidth="1"/>
    <col min="8719" max="8719" width="24" style="70" bestFit="1" customWidth="1"/>
    <col min="8720" max="8721" width="14.625" style="70" customWidth="1"/>
    <col min="8722" max="8958" width="9" style="70"/>
    <col min="8959" max="8959" width="4.5" style="70" bestFit="1" customWidth="1"/>
    <col min="8960" max="8960" width="9" style="70" bestFit="1" customWidth="1"/>
    <col min="8961" max="8961" width="13.75" style="70" bestFit="1" customWidth="1"/>
    <col min="8962" max="8962" width="21.75" style="70" customWidth="1"/>
    <col min="8963" max="8963" width="26.5" style="70" customWidth="1"/>
    <col min="8964" max="8964" width="15.875" style="70" customWidth="1"/>
    <col min="8965" max="8965" width="23.25" style="70" customWidth="1"/>
    <col min="8966" max="8966" width="24.5" style="70" customWidth="1"/>
    <col min="8967" max="8967" width="16.25" style="70" customWidth="1"/>
    <col min="8968" max="8968" width="30.375" style="70" customWidth="1"/>
    <col min="8969" max="8969" width="62.125" style="70" customWidth="1"/>
    <col min="8970" max="8974" width="18.5" style="70" customWidth="1"/>
    <col min="8975" max="8975" width="24" style="70" bestFit="1" customWidth="1"/>
    <col min="8976" max="8977" width="14.625" style="70" customWidth="1"/>
    <col min="8978" max="9214" width="9" style="70"/>
    <col min="9215" max="9215" width="4.5" style="70" bestFit="1" customWidth="1"/>
    <col min="9216" max="9216" width="9" style="70" bestFit="1" customWidth="1"/>
    <col min="9217" max="9217" width="13.75" style="70" bestFit="1" customWidth="1"/>
    <col min="9218" max="9218" width="21.75" style="70" customWidth="1"/>
    <col min="9219" max="9219" width="26.5" style="70" customWidth="1"/>
    <col min="9220" max="9220" width="15.875" style="70" customWidth="1"/>
    <col min="9221" max="9221" width="23.25" style="70" customWidth="1"/>
    <col min="9222" max="9222" width="24.5" style="70" customWidth="1"/>
    <col min="9223" max="9223" width="16.25" style="70" customWidth="1"/>
    <col min="9224" max="9224" width="30.375" style="70" customWidth="1"/>
    <col min="9225" max="9225" width="62.125" style="70" customWidth="1"/>
    <col min="9226" max="9230" width="18.5" style="70" customWidth="1"/>
    <col min="9231" max="9231" width="24" style="70" bestFit="1" customWidth="1"/>
    <col min="9232" max="9233" width="14.625" style="70" customWidth="1"/>
    <col min="9234" max="9470" width="9" style="70"/>
    <col min="9471" max="9471" width="4.5" style="70" bestFit="1" customWidth="1"/>
    <col min="9472" max="9472" width="9" style="70" bestFit="1" customWidth="1"/>
    <col min="9473" max="9473" width="13.75" style="70" bestFit="1" customWidth="1"/>
    <col min="9474" max="9474" width="21.75" style="70" customWidth="1"/>
    <col min="9475" max="9475" width="26.5" style="70" customWidth="1"/>
    <col min="9476" max="9476" width="15.875" style="70" customWidth="1"/>
    <col min="9477" max="9477" width="23.25" style="70" customWidth="1"/>
    <col min="9478" max="9478" width="24.5" style="70" customWidth="1"/>
    <col min="9479" max="9479" width="16.25" style="70" customWidth="1"/>
    <col min="9480" max="9480" width="30.375" style="70" customWidth="1"/>
    <col min="9481" max="9481" width="62.125" style="70" customWidth="1"/>
    <col min="9482" max="9486" width="18.5" style="70" customWidth="1"/>
    <col min="9487" max="9487" width="24" style="70" bestFit="1" customWidth="1"/>
    <col min="9488" max="9489" width="14.625" style="70" customWidth="1"/>
    <col min="9490" max="9726" width="9" style="70"/>
    <col min="9727" max="9727" width="4.5" style="70" bestFit="1" customWidth="1"/>
    <col min="9728" max="9728" width="9" style="70" bestFit="1" customWidth="1"/>
    <col min="9729" max="9729" width="13.75" style="70" bestFit="1" customWidth="1"/>
    <col min="9730" max="9730" width="21.75" style="70" customWidth="1"/>
    <col min="9731" max="9731" width="26.5" style="70" customWidth="1"/>
    <col min="9732" max="9732" width="15.875" style="70" customWidth="1"/>
    <col min="9733" max="9733" width="23.25" style="70" customWidth="1"/>
    <col min="9734" max="9734" width="24.5" style="70" customWidth="1"/>
    <col min="9735" max="9735" width="16.25" style="70" customWidth="1"/>
    <col min="9736" max="9736" width="30.375" style="70" customWidth="1"/>
    <col min="9737" max="9737" width="62.125" style="70" customWidth="1"/>
    <col min="9738" max="9742" width="18.5" style="70" customWidth="1"/>
    <col min="9743" max="9743" width="24" style="70" bestFit="1" customWidth="1"/>
    <col min="9744" max="9745" width="14.625" style="70" customWidth="1"/>
    <col min="9746" max="9982" width="9" style="70"/>
    <col min="9983" max="9983" width="4.5" style="70" bestFit="1" customWidth="1"/>
    <col min="9984" max="9984" width="9" style="70" bestFit="1" customWidth="1"/>
    <col min="9985" max="9985" width="13.75" style="70" bestFit="1" customWidth="1"/>
    <col min="9986" max="9986" width="21.75" style="70" customWidth="1"/>
    <col min="9987" max="9987" width="26.5" style="70" customWidth="1"/>
    <col min="9988" max="9988" width="15.875" style="70" customWidth="1"/>
    <col min="9989" max="9989" width="23.25" style="70" customWidth="1"/>
    <col min="9990" max="9990" width="24.5" style="70" customWidth="1"/>
    <col min="9991" max="9991" width="16.25" style="70" customWidth="1"/>
    <col min="9992" max="9992" width="30.375" style="70" customWidth="1"/>
    <col min="9993" max="9993" width="62.125" style="70" customWidth="1"/>
    <col min="9994" max="9998" width="18.5" style="70" customWidth="1"/>
    <col min="9999" max="9999" width="24" style="70" bestFit="1" customWidth="1"/>
    <col min="10000" max="10001" width="14.625" style="70" customWidth="1"/>
    <col min="10002" max="10238" width="9" style="70"/>
    <col min="10239" max="10239" width="4.5" style="70" bestFit="1" customWidth="1"/>
    <col min="10240" max="10240" width="9" style="70" bestFit="1" customWidth="1"/>
    <col min="10241" max="10241" width="13.75" style="70" bestFit="1" customWidth="1"/>
    <col min="10242" max="10242" width="21.75" style="70" customWidth="1"/>
    <col min="10243" max="10243" width="26.5" style="70" customWidth="1"/>
    <col min="10244" max="10244" width="15.875" style="70" customWidth="1"/>
    <col min="10245" max="10245" width="23.25" style="70" customWidth="1"/>
    <col min="10246" max="10246" width="24.5" style="70" customWidth="1"/>
    <col min="10247" max="10247" width="16.25" style="70" customWidth="1"/>
    <col min="10248" max="10248" width="30.375" style="70" customWidth="1"/>
    <col min="10249" max="10249" width="62.125" style="70" customWidth="1"/>
    <col min="10250" max="10254" width="18.5" style="70" customWidth="1"/>
    <col min="10255" max="10255" width="24" style="70" bestFit="1" customWidth="1"/>
    <col min="10256" max="10257" width="14.625" style="70" customWidth="1"/>
    <col min="10258" max="10494" width="9" style="70"/>
    <col min="10495" max="10495" width="4.5" style="70" bestFit="1" customWidth="1"/>
    <col min="10496" max="10496" width="9" style="70" bestFit="1" customWidth="1"/>
    <col min="10497" max="10497" width="13.75" style="70" bestFit="1" customWidth="1"/>
    <col min="10498" max="10498" width="21.75" style="70" customWidth="1"/>
    <col min="10499" max="10499" width="26.5" style="70" customWidth="1"/>
    <col min="10500" max="10500" width="15.875" style="70" customWidth="1"/>
    <col min="10501" max="10501" width="23.25" style="70" customWidth="1"/>
    <col min="10502" max="10502" width="24.5" style="70" customWidth="1"/>
    <col min="10503" max="10503" width="16.25" style="70" customWidth="1"/>
    <col min="10504" max="10504" width="30.375" style="70" customWidth="1"/>
    <col min="10505" max="10505" width="62.125" style="70" customWidth="1"/>
    <col min="10506" max="10510" width="18.5" style="70" customWidth="1"/>
    <col min="10511" max="10511" width="24" style="70" bestFit="1" customWidth="1"/>
    <col min="10512" max="10513" width="14.625" style="70" customWidth="1"/>
    <col min="10514" max="10750" width="9" style="70"/>
    <col min="10751" max="10751" width="4.5" style="70" bestFit="1" customWidth="1"/>
    <col min="10752" max="10752" width="9" style="70" bestFit="1" customWidth="1"/>
    <col min="10753" max="10753" width="13.75" style="70" bestFit="1" customWidth="1"/>
    <col min="10754" max="10754" width="21.75" style="70" customWidth="1"/>
    <col min="10755" max="10755" width="26.5" style="70" customWidth="1"/>
    <col min="10756" max="10756" width="15.875" style="70" customWidth="1"/>
    <col min="10757" max="10757" width="23.25" style="70" customWidth="1"/>
    <col min="10758" max="10758" width="24.5" style="70" customWidth="1"/>
    <col min="10759" max="10759" width="16.25" style="70" customWidth="1"/>
    <col min="10760" max="10760" width="30.375" style="70" customWidth="1"/>
    <col min="10761" max="10761" width="62.125" style="70" customWidth="1"/>
    <col min="10762" max="10766" width="18.5" style="70" customWidth="1"/>
    <col min="10767" max="10767" width="24" style="70" bestFit="1" customWidth="1"/>
    <col min="10768" max="10769" width="14.625" style="70" customWidth="1"/>
    <col min="10770" max="11006" width="9" style="70"/>
    <col min="11007" max="11007" width="4.5" style="70" bestFit="1" customWidth="1"/>
    <col min="11008" max="11008" width="9" style="70" bestFit="1" customWidth="1"/>
    <col min="11009" max="11009" width="13.75" style="70" bestFit="1" customWidth="1"/>
    <col min="11010" max="11010" width="21.75" style="70" customWidth="1"/>
    <col min="11011" max="11011" width="26.5" style="70" customWidth="1"/>
    <col min="11012" max="11012" width="15.875" style="70" customWidth="1"/>
    <col min="11013" max="11013" width="23.25" style="70" customWidth="1"/>
    <col min="11014" max="11014" width="24.5" style="70" customWidth="1"/>
    <col min="11015" max="11015" width="16.25" style="70" customWidth="1"/>
    <col min="11016" max="11016" width="30.375" style="70" customWidth="1"/>
    <col min="11017" max="11017" width="62.125" style="70" customWidth="1"/>
    <col min="11018" max="11022" width="18.5" style="70" customWidth="1"/>
    <col min="11023" max="11023" width="24" style="70" bestFit="1" customWidth="1"/>
    <col min="11024" max="11025" width="14.625" style="70" customWidth="1"/>
    <col min="11026" max="11262" width="9" style="70"/>
    <col min="11263" max="11263" width="4.5" style="70" bestFit="1" customWidth="1"/>
    <col min="11264" max="11264" width="9" style="70" bestFit="1" customWidth="1"/>
    <col min="11265" max="11265" width="13.75" style="70" bestFit="1" customWidth="1"/>
    <col min="11266" max="11266" width="21.75" style="70" customWidth="1"/>
    <col min="11267" max="11267" width="26.5" style="70" customWidth="1"/>
    <col min="11268" max="11268" width="15.875" style="70" customWidth="1"/>
    <col min="11269" max="11269" width="23.25" style="70" customWidth="1"/>
    <col min="11270" max="11270" width="24.5" style="70" customWidth="1"/>
    <col min="11271" max="11271" width="16.25" style="70" customWidth="1"/>
    <col min="11272" max="11272" width="30.375" style="70" customWidth="1"/>
    <col min="11273" max="11273" width="62.125" style="70" customWidth="1"/>
    <col min="11274" max="11278" width="18.5" style="70" customWidth="1"/>
    <col min="11279" max="11279" width="24" style="70" bestFit="1" customWidth="1"/>
    <col min="11280" max="11281" width="14.625" style="70" customWidth="1"/>
    <col min="11282" max="11518" width="9" style="70"/>
    <col min="11519" max="11519" width="4.5" style="70" bestFit="1" customWidth="1"/>
    <col min="11520" max="11520" width="9" style="70" bestFit="1" customWidth="1"/>
    <col min="11521" max="11521" width="13.75" style="70" bestFit="1" customWidth="1"/>
    <col min="11522" max="11522" width="21.75" style="70" customWidth="1"/>
    <col min="11523" max="11523" width="26.5" style="70" customWidth="1"/>
    <col min="11524" max="11524" width="15.875" style="70" customWidth="1"/>
    <col min="11525" max="11525" width="23.25" style="70" customWidth="1"/>
    <col min="11526" max="11526" width="24.5" style="70" customWidth="1"/>
    <col min="11527" max="11527" width="16.25" style="70" customWidth="1"/>
    <col min="11528" max="11528" width="30.375" style="70" customWidth="1"/>
    <col min="11529" max="11529" width="62.125" style="70" customWidth="1"/>
    <col min="11530" max="11534" width="18.5" style="70" customWidth="1"/>
    <col min="11535" max="11535" width="24" style="70" bestFit="1" customWidth="1"/>
    <col min="11536" max="11537" width="14.625" style="70" customWidth="1"/>
    <col min="11538" max="11774" width="9" style="70"/>
    <col min="11775" max="11775" width="4.5" style="70" bestFit="1" customWidth="1"/>
    <col min="11776" max="11776" width="9" style="70" bestFit="1" customWidth="1"/>
    <col min="11777" max="11777" width="13.75" style="70" bestFit="1" customWidth="1"/>
    <col min="11778" max="11778" width="21.75" style="70" customWidth="1"/>
    <col min="11779" max="11779" width="26.5" style="70" customWidth="1"/>
    <col min="11780" max="11780" width="15.875" style="70" customWidth="1"/>
    <col min="11781" max="11781" width="23.25" style="70" customWidth="1"/>
    <col min="11782" max="11782" width="24.5" style="70" customWidth="1"/>
    <col min="11783" max="11783" width="16.25" style="70" customWidth="1"/>
    <col min="11784" max="11784" width="30.375" style="70" customWidth="1"/>
    <col min="11785" max="11785" width="62.125" style="70" customWidth="1"/>
    <col min="11786" max="11790" width="18.5" style="70" customWidth="1"/>
    <col min="11791" max="11791" width="24" style="70" bestFit="1" customWidth="1"/>
    <col min="11792" max="11793" width="14.625" style="70" customWidth="1"/>
    <col min="11794" max="12030" width="9" style="70"/>
    <col min="12031" max="12031" width="4.5" style="70" bestFit="1" customWidth="1"/>
    <col min="12032" max="12032" width="9" style="70" bestFit="1" customWidth="1"/>
    <col min="12033" max="12033" width="13.75" style="70" bestFit="1" customWidth="1"/>
    <col min="12034" max="12034" width="21.75" style="70" customWidth="1"/>
    <col min="12035" max="12035" width="26.5" style="70" customWidth="1"/>
    <col min="12036" max="12036" width="15.875" style="70" customWidth="1"/>
    <col min="12037" max="12037" width="23.25" style="70" customWidth="1"/>
    <col min="12038" max="12038" width="24.5" style="70" customWidth="1"/>
    <col min="12039" max="12039" width="16.25" style="70" customWidth="1"/>
    <col min="12040" max="12040" width="30.375" style="70" customWidth="1"/>
    <col min="12041" max="12041" width="62.125" style="70" customWidth="1"/>
    <col min="12042" max="12046" width="18.5" style="70" customWidth="1"/>
    <col min="12047" max="12047" width="24" style="70" bestFit="1" customWidth="1"/>
    <col min="12048" max="12049" width="14.625" style="70" customWidth="1"/>
    <col min="12050" max="12286" width="9" style="70"/>
    <col min="12287" max="12287" width="4.5" style="70" bestFit="1" customWidth="1"/>
    <col min="12288" max="12288" width="9" style="70" bestFit="1" customWidth="1"/>
    <col min="12289" max="12289" width="13.75" style="70" bestFit="1" customWidth="1"/>
    <col min="12290" max="12290" width="21.75" style="70" customWidth="1"/>
    <col min="12291" max="12291" width="26.5" style="70" customWidth="1"/>
    <col min="12292" max="12292" width="15.875" style="70" customWidth="1"/>
    <col min="12293" max="12293" width="23.25" style="70" customWidth="1"/>
    <col min="12294" max="12294" width="24.5" style="70" customWidth="1"/>
    <col min="12295" max="12295" width="16.25" style="70" customWidth="1"/>
    <col min="12296" max="12296" width="30.375" style="70" customWidth="1"/>
    <col min="12297" max="12297" width="62.125" style="70" customWidth="1"/>
    <col min="12298" max="12302" width="18.5" style="70" customWidth="1"/>
    <col min="12303" max="12303" width="24" style="70" bestFit="1" customWidth="1"/>
    <col min="12304" max="12305" width="14.625" style="70" customWidth="1"/>
    <col min="12306" max="12542" width="9" style="70"/>
    <col min="12543" max="12543" width="4.5" style="70" bestFit="1" customWidth="1"/>
    <col min="12544" max="12544" width="9" style="70" bestFit="1" customWidth="1"/>
    <col min="12545" max="12545" width="13.75" style="70" bestFit="1" customWidth="1"/>
    <col min="12546" max="12546" width="21.75" style="70" customWidth="1"/>
    <col min="12547" max="12547" width="26.5" style="70" customWidth="1"/>
    <col min="12548" max="12548" width="15.875" style="70" customWidth="1"/>
    <col min="12549" max="12549" width="23.25" style="70" customWidth="1"/>
    <col min="12550" max="12550" width="24.5" style="70" customWidth="1"/>
    <col min="12551" max="12551" width="16.25" style="70" customWidth="1"/>
    <col min="12552" max="12552" width="30.375" style="70" customWidth="1"/>
    <col min="12553" max="12553" width="62.125" style="70" customWidth="1"/>
    <col min="12554" max="12558" width="18.5" style="70" customWidth="1"/>
    <col min="12559" max="12559" width="24" style="70" bestFit="1" customWidth="1"/>
    <col min="12560" max="12561" width="14.625" style="70" customWidth="1"/>
    <col min="12562" max="12798" width="9" style="70"/>
    <col min="12799" max="12799" width="4.5" style="70" bestFit="1" customWidth="1"/>
    <col min="12800" max="12800" width="9" style="70" bestFit="1" customWidth="1"/>
    <col min="12801" max="12801" width="13.75" style="70" bestFit="1" customWidth="1"/>
    <col min="12802" max="12802" width="21.75" style="70" customWidth="1"/>
    <col min="12803" max="12803" width="26.5" style="70" customWidth="1"/>
    <col min="12804" max="12804" width="15.875" style="70" customWidth="1"/>
    <col min="12805" max="12805" width="23.25" style="70" customWidth="1"/>
    <col min="12806" max="12806" width="24.5" style="70" customWidth="1"/>
    <col min="12807" max="12807" width="16.25" style="70" customWidth="1"/>
    <col min="12808" max="12808" width="30.375" style="70" customWidth="1"/>
    <col min="12809" max="12809" width="62.125" style="70" customWidth="1"/>
    <col min="12810" max="12814" width="18.5" style="70" customWidth="1"/>
    <col min="12815" max="12815" width="24" style="70" bestFit="1" customWidth="1"/>
    <col min="12816" max="12817" width="14.625" style="70" customWidth="1"/>
    <col min="12818" max="13054" width="9" style="70"/>
    <col min="13055" max="13055" width="4.5" style="70" bestFit="1" customWidth="1"/>
    <col min="13056" max="13056" width="9" style="70" bestFit="1" customWidth="1"/>
    <col min="13057" max="13057" width="13.75" style="70" bestFit="1" customWidth="1"/>
    <col min="13058" max="13058" width="21.75" style="70" customWidth="1"/>
    <col min="13059" max="13059" width="26.5" style="70" customWidth="1"/>
    <col min="13060" max="13060" width="15.875" style="70" customWidth="1"/>
    <col min="13061" max="13061" width="23.25" style="70" customWidth="1"/>
    <col min="13062" max="13062" width="24.5" style="70" customWidth="1"/>
    <col min="13063" max="13063" width="16.25" style="70" customWidth="1"/>
    <col min="13064" max="13064" width="30.375" style="70" customWidth="1"/>
    <col min="13065" max="13065" width="62.125" style="70" customWidth="1"/>
    <col min="13066" max="13070" width="18.5" style="70" customWidth="1"/>
    <col min="13071" max="13071" width="24" style="70" bestFit="1" customWidth="1"/>
    <col min="13072" max="13073" width="14.625" style="70" customWidth="1"/>
    <col min="13074" max="13310" width="9" style="70"/>
    <col min="13311" max="13311" width="4.5" style="70" bestFit="1" customWidth="1"/>
    <col min="13312" max="13312" width="9" style="70" bestFit="1" customWidth="1"/>
    <col min="13313" max="13313" width="13.75" style="70" bestFit="1" customWidth="1"/>
    <col min="13314" max="13314" width="21.75" style="70" customWidth="1"/>
    <col min="13315" max="13315" width="26.5" style="70" customWidth="1"/>
    <col min="13316" max="13316" width="15.875" style="70" customWidth="1"/>
    <col min="13317" max="13317" width="23.25" style="70" customWidth="1"/>
    <col min="13318" max="13318" width="24.5" style="70" customWidth="1"/>
    <col min="13319" max="13319" width="16.25" style="70" customWidth="1"/>
    <col min="13320" max="13320" width="30.375" style="70" customWidth="1"/>
    <col min="13321" max="13321" width="62.125" style="70" customWidth="1"/>
    <col min="13322" max="13326" width="18.5" style="70" customWidth="1"/>
    <col min="13327" max="13327" width="24" style="70" bestFit="1" customWidth="1"/>
    <col min="13328" max="13329" width="14.625" style="70" customWidth="1"/>
    <col min="13330" max="13566" width="9" style="70"/>
    <col min="13567" max="13567" width="4.5" style="70" bestFit="1" customWidth="1"/>
    <col min="13568" max="13568" width="9" style="70" bestFit="1" customWidth="1"/>
    <col min="13569" max="13569" width="13.75" style="70" bestFit="1" customWidth="1"/>
    <col min="13570" max="13570" width="21.75" style="70" customWidth="1"/>
    <col min="13571" max="13571" width="26.5" style="70" customWidth="1"/>
    <col min="13572" max="13572" width="15.875" style="70" customWidth="1"/>
    <col min="13573" max="13573" width="23.25" style="70" customWidth="1"/>
    <col min="13574" max="13574" width="24.5" style="70" customWidth="1"/>
    <col min="13575" max="13575" width="16.25" style="70" customWidth="1"/>
    <col min="13576" max="13576" width="30.375" style="70" customWidth="1"/>
    <col min="13577" max="13577" width="62.125" style="70" customWidth="1"/>
    <col min="13578" max="13582" width="18.5" style="70" customWidth="1"/>
    <col min="13583" max="13583" width="24" style="70" bestFit="1" customWidth="1"/>
    <col min="13584" max="13585" width="14.625" style="70" customWidth="1"/>
    <col min="13586" max="13822" width="9" style="70"/>
    <col min="13823" max="13823" width="4.5" style="70" bestFit="1" customWidth="1"/>
    <col min="13824" max="13824" width="9" style="70" bestFit="1" customWidth="1"/>
    <col min="13825" max="13825" width="13.75" style="70" bestFit="1" customWidth="1"/>
    <col min="13826" max="13826" width="21.75" style="70" customWidth="1"/>
    <col min="13827" max="13827" width="26.5" style="70" customWidth="1"/>
    <col min="13828" max="13828" width="15.875" style="70" customWidth="1"/>
    <col min="13829" max="13829" width="23.25" style="70" customWidth="1"/>
    <col min="13830" max="13830" width="24.5" style="70" customWidth="1"/>
    <col min="13831" max="13831" width="16.25" style="70" customWidth="1"/>
    <col min="13832" max="13832" width="30.375" style="70" customWidth="1"/>
    <col min="13833" max="13833" width="62.125" style="70" customWidth="1"/>
    <col min="13834" max="13838" width="18.5" style="70" customWidth="1"/>
    <col min="13839" max="13839" width="24" style="70" bestFit="1" customWidth="1"/>
    <col min="13840" max="13841" width="14.625" style="70" customWidth="1"/>
    <col min="13842" max="14078" width="9" style="70"/>
    <col min="14079" max="14079" width="4.5" style="70" bestFit="1" customWidth="1"/>
    <col min="14080" max="14080" width="9" style="70" bestFit="1" customWidth="1"/>
    <col min="14081" max="14081" width="13.75" style="70" bestFit="1" customWidth="1"/>
    <col min="14082" max="14082" width="21.75" style="70" customWidth="1"/>
    <col min="14083" max="14083" width="26.5" style="70" customWidth="1"/>
    <col min="14084" max="14084" width="15.875" style="70" customWidth="1"/>
    <col min="14085" max="14085" width="23.25" style="70" customWidth="1"/>
    <col min="14086" max="14086" width="24.5" style="70" customWidth="1"/>
    <col min="14087" max="14087" width="16.25" style="70" customWidth="1"/>
    <col min="14088" max="14088" width="30.375" style="70" customWidth="1"/>
    <col min="14089" max="14089" width="62.125" style="70" customWidth="1"/>
    <col min="14090" max="14094" width="18.5" style="70" customWidth="1"/>
    <col min="14095" max="14095" width="24" style="70" bestFit="1" customWidth="1"/>
    <col min="14096" max="14097" width="14.625" style="70" customWidth="1"/>
    <col min="14098" max="14334" width="9" style="70"/>
    <col min="14335" max="14335" width="4.5" style="70" bestFit="1" customWidth="1"/>
    <col min="14336" max="14336" width="9" style="70" bestFit="1" customWidth="1"/>
    <col min="14337" max="14337" width="13.75" style="70" bestFit="1" customWidth="1"/>
    <col min="14338" max="14338" width="21.75" style="70" customWidth="1"/>
    <col min="14339" max="14339" width="26.5" style="70" customWidth="1"/>
    <col min="14340" max="14340" width="15.875" style="70" customWidth="1"/>
    <col min="14341" max="14341" width="23.25" style="70" customWidth="1"/>
    <col min="14342" max="14342" width="24.5" style="70" customWidth="1"/>
    <col min="14343" max="14343" width="16.25" style="70" customWidth="1"/>
    <col min="14344" max="14344" width="30.375" style="70" customWidth="1"/>
    <col min="14345" max="14345" width="62.125" style="70" customWidth="1"/>
    <col min="14346" max="14350" width="18.5" style="70" customWidth="1"/>
    <col min="14351" max="14351" width="24" style="70" bestFit="1" customWidth="1"/>
    <col min="14352" max="14353" width="14.625" style="70" customWidth="1"/>
    <col min="14354" max="14590" width="9" style="70"/>
    <col min="14591" max="14591" width="4.5" style="70" bestFit="1" customWidth="1"/>
    <col min="14592" max="14592" width="9" style="70" bestFit="1" customWidth="1"/>
    <col min="14593" max="14593" width="13.75" style="70" bestFit="1" customWidth="1"/>
    <col min="14594" max="14594" width="21.75" style="70" customWidth="1"/>
    <col min="14595" max="14595" width="26.5" style="70" customWidth="1"/>
    <col min="14596" max="14596" width="15.875" style="70" customWidth="1"/>
    <col min="14597" max="14597" width="23.25" style="70" customWidth="1"/>
    <col min="14598" max="14598" width="24.5" style="70" customWidth="1"/>
    <col min="14599" max="14599" width="16.25" style="70" customWidth="1"/>
    <col min="14600" max="14600" width="30.375" style="70" customWidth="1"/>
    <col min="14601" max="14601" width="62.125" style="70" customWidth="1"/>
    <col min="14602" max="14606" width="18.5" style="70" customWidth="1"/>
    <col min="14607" max="14607" width="24" style="70" bestFit="1" customWidth="1"/>
    <col min="14608" max="14609" width="14.625" style="70" customWidth="1"/>
    <col min="14610" max="14846" width="9" style="70"/>
    <col min="14847" max="14847" width="4.5" style="70" bestFit="1" customWidth="1"/>
    <col min="14848" max="14848" width="9" style="70" bestFit="1" customWidth="1"/>
    <col min="14849" max="14849" width="13.75" style="70" bestFit="1" customWidth="1"/>
    <col min="14850" max="14850" width="21.75" style="70" customWidth="1"/>
    <col min="14851" max="14851" width="26.5" style="70" customWidth="1"/>
    <col min="14852" max="14852" width="15.875" style="70" customWidth="1"/>
    <col min="14853" max="14853" width="23.25" style="70" customWidth="1"/>
    <col min="14854" max="14854" width="24.5" style="70" customWidth="1"/>
    <col min="14855" max="14855" width="16.25" style="70" customWidth="1"/>
    <col min="14856" max="14856" width="30.375" style="70" customWidth="1"/>
    <col min="14857" max="14857" width="62.125" style="70" customWidth="1"/>
    <col min="14858" max="14862" width="18.5" style="70" customWidth="1"/>
    <col min="14863" max="14863" width="24" style="70" bestFit="1" customWidth="1"/>
    <col min="14864" max="14865" width="14.625" style="70" customWidth="1"/>
    <col min="14866" max="15102" width="9" style="70"/>
    <col min="15103" max="15103" width="4.5" style="70" bestFit="1" customWidth="1"/>
    <col min="15104" max="15104" width="9" style="70" bestFit="1" customWidth="1"/>
    <col min="15105" max="15105" width="13.75" style="70" bestFit="1" customWidth="1"/>
    <col min="15106" max="15106" width="21.75" style="70" customWidth="1"/>
    <col min="15107" max="15107" width="26.5" style="70" customWidth="1"/>
    <col min="15108" max="15108" width="15.875" style="70" customWidth="1"/>
    <col min="15109" max="15109" width="23.25" style="70" customWidth="1"/>
    <col min="15110" max="15110" width="24.5" style="70" customWidth="1"/>
    <col min="15111" max="15111" width="16.25" style="70" customWidth="1"/>
    <col min="15112" max="15112" width="30.375" style="70" customWidth="1"/>
    <col min="15113" max="15113" width="62.125" style="70" customWidth="1"/>
    <col min="15114" max="15118" width="18.5" style="70" customWidth="1"/>
    <col min="15119" max="15119" width="24" style="70" bestFit="1" customWidth="1"/>
    <col min="15120" max="15121" width="14.625" style="70" customWidth="1"/>
    <col min="15122" max="15358" width="9" style="70"/>
    <col min="15359" max="15359" width="4.5" style="70" bestFit="1" customWidth="1"/>
    <col min="15360" max="15360" width="9" style="70" bestFit="1" customWidth="1"/>
    <col min="15361" max="15361" width="13.75" style="70" bestFit="1" customWidth="1"/>
    <col min="15362" max="15362" width="21.75" style="70" customWidth="1"/>
    <col min="15363" max="15363" width="26.5" style="70" customWidth="1"/>
    <col min="15364" max="15364" width="15.875" style="70" customWidth="1"/>
    <col min="15365" max="15365" width="23.25" style="70" customWidth="1"/>
    <col min="15366" max="15366" width="24.5" style="70" customWidth="1"/>
    <col min="15367" max="15367" width="16.25" style="70" customWidth="1"/>
    <col min="15368" max="15368" width="30.375" style="70" customWidth="1"/>
    <col min="15369" max="15369" width="62.125" style="70" customWidth="1"/>
    <col min="15370" max="15374" width="18.5" style="70" customWidth="1"/>
    <col min="15375" max="15375" width="24" style="70" bestFit="1" customWidth="1"/>
    <col min="15376" max="15377" width="14.625" style="70" customWidth="1"/>
    <col min="15378" max="15614" width="9" style="70"/>
    <col min="15615" max="15615" width="4.5" style="70" bestFit="1" customWidth="1"/>
    <col min="15616" max="15616" width="9" style="70" bestFit="1" customWidth="1"/>
    <col min="15617" max="15617" width="13.75" style="70" bestFit="1" customWidth="1"/>
    <col min="15618" max="15618" width="21.75" style="70" customWidth="1"/>
    <col min="15619" max="15619" width="26.5" style="70" customWidth="1"/>
    <col min="15620" max="15620" width="15.875" style="70" customWidth="1"/>
    <col min="15621" max="15621" width="23.25" style="70" customWidth="1"/>
    <col min="15622" max="15622" width="24.5" style="70" customWidth="1"/>
    <col min="15623" max="15623" width="16.25" style="70" customWidth="1"/>
    <col min="15624" max="15624" width="30.375" style="70" customWidth="1"/>
    <col min="15625" max="15625" width="62.125" style="70" customWidth="1"/>
    <col min="15626" max="15630" width="18.5" style="70" customWidth="1"/>
    <col min="15631" max="15631" width="24" style="70" bestFit="1" customWidth="1"/>
    <col min="15632" max="15633" width="14.625" style="70" customWidth="1"/>
    <col min="15634" max="15870" width="9" style="70"/>
    <col min="15871" max="15871" width="4.5" style="70" bestFit="1" customWidth="1"/>
    <col min="15872" max="15872" width="9" style="70" bestFit="1" customWidth="1"/>
    <col min="15873" max="15873" width="13.75" style="70" bestFit="1" customWidth="1"/>
    <col min="15874" max="15874" width="21.75" style="70" customWidth="1"/>
    <col min="15875" max="15875" width="26.5" style="70" customWidth="1"/>
    <col min="15876" max="15876" width="15.875" style="70" customWidth="1"/>
    <col min="15877" max="15877" width="23.25" style="70" customWidth="1"/>
    <col min="15878" max="15878" width="24.5" style="70" customWidth="1"/>
    <col min="15879" max="15879" width="16.25" style="70" customWidth="1"/>
    <col min="15880" max="15880" width="30.375" style="70" customWidth="1"/>
    <col min="15881" max="15881" width="62.125" style="70" customWidth="1"/>
    <col min="15882" max="15886" width="18.5" style="70" customWidth="1"/>
    <col min="15887" max="15887" width="24" style="70" bestFit="1" customWidth="1"/>
    <col min="15888" max="15889" width="14.625" style="70" customWidth="1"/>
    <col min="15890" max="16126" width="9" style="70"/>
    <col min="16127" max="16127" width="4.5" style="70" bestFit="1" customWidth="1"/>
    <col min="16128" max="16128" width="9" style="70" bestFit="1" customWidth="1"/>
    <col min="16129" max="16129" width="13.75" style="70" bestFit="1" customWidth="1"/>
    <col min="16130" max="16130" width="21.75" style="70" customWidth="1"/>
    <col min="16131" max="16131" width="26.5" style="70" customWidth="1"/>
    <col min="16132" max="16132" width="15.875" style="70" customWidth="1"/>
    <col min="16133" max="16133" width="23.25" style="70" customWidth="1"/>
    <col min="16134" max="16134" width="24.5" style="70" customWidth="1"/>
    <col min="16135" max="16135" width="16.25" style="70" customWidth="1"/>
    <col min="16136" max="16136" width="30.375" style="70" customWidth="1"/>
    <col min="16137" max="16137" width="62.125" style="70" customWidth="1"/>
    <col min="16138" max="16142" width="18.5" style="70" customWidth="1"/>
    <col min="16143" max="16143" width="24" style="70" bestFit="1" customWidth="1"/>
    <col min="16144" max="16145" width="14.625" style="70" customWidth="1"/>
    <col min="16146" max="16384" width="9" style="70"/>
  </cols>
  <sheetData>
    <row r="1" spans="1:21" ht="27" customHeight="1">
      <c r="B1" s="84" t="s">
        <v>40</v>
      </c>
      <c r="H1" s="231" t="s">
        <v>169</v>
      </c>
    </row>
    <row r="2" spans="1:21" ht="15" customHeight="1">
      <c r="B2" s="84"/>
    </row>
    <row r="3" spans="1:21" ht="36.75" customHeight="1">
      <c r="B3" s="633" t="s">
        <v>0</v>
      </c>
      <c r="C3" s="634" t="s">
        <v>31</v>
      </c>
      <c r="D3" s="634" t="s">
        <v>32</v>
      </c>
      <c r="E3" s="634" t="s">
        <v>33</v>
      </c>
      <c r="F3" s="629" t="s">
        <v>34</v>
      </c>
      <c r="G3" s="629" t="s">
        <v>35</v>
      </c>
      <c r="H3" s="629" t="s">
        <v>36</v>
      </c>
      <c r="I3" s="631" t="s">
        <v>37</v>
      </c>
      <c r="J3" s="633" t="s">
        <v>38</v>
      </c>
      <c r="K3" s="633" t="s">
        <v>39</v>
      </c>
      <c r="L3" s="636" t="s">
        <v>57</v>
      </c>
      <c r="M3" s="636" t="s">
        <v>260</v>
      </c>
      <c r="N3" s="259" t="s">
        <v>43</v>
      </c>
      <c r="O3" s="260"/>
      <c r="P3" s="260"/>
      <c r="Q3" s="76" t="s">
        <v>41</v>
      </c>
      <c r="R3" s="625" t="s">
        <v>265</v>
      </c>
      <c r="S3" s="625" t="s">
        <v>266</v>
      </c>
      <c r="T3" s="261" t="s">
        <v>42</v>
      </c>
    </row>
    <row r="4" spans="1:21" ht="32.25" customHeight="1">
      <c r="B4" s="633"/>
      <c r="C4" s="635"/>
      <c r="D4" s="635"/>
      <c r="E4" s="635"/>
      <c r="F4" s="630"/>
      <c r="G4" s="630"/>
      <c r="H4" s="630"/>
      <c r="I4" s="632"/>
      <c r="J4" s="631"/>
      <c r="K4" s="631"/>
      <c r="L4" s="637"/>
      <c r="M4" s="637"/>
      <c r="N4" s="71" t="s">
        <v>27</v>
      </c>
      <c r="O4" s="167" t="s">
        <v>28</v>
      </c>
      <c r="P4" s="167" t="s">
        <v>29</v>
      </c>
      <c r="Q4" s="168" t="s">
        <v>30</v>
      </c>
      <c r="R4" s="626"/>
      <c r="S4" s="626"/>
      <c r="T4" s="262"/>
      <c r="U4" s="104" t="s">
        <v>259</v>
      </c>
    </row>
    <row r="5" spans="1:21" ht="94.5" customHeight="1">
      <c r="A5" s="104"/>
      <c r="B5" s="166">
        <f>'➀治験等経費算定表'!$AH$1</f>
        <v>0</v>
      </c>
      <c r="C5" s="76">
        <f>'➀治験等経費算定表'!$AI$11</f>
        <v>0</v>
      </c>
      <c r="D5" s="72" t="s">
        <v>104</v>
      </c>
      <c r="E5" s="73" t="s">
        <v>105</v>
      </c>
      <c r="F5" s="72" t="s">
        <v>106</v>
      </c>
      <c r="G5" s="72" t="s">
        <v>104</v>
      </c>
      <c r="H5" s="73" t="s">
        <v>105</v>
      </c>
      <c r="I5" s="74"/>
      <c r="J5" s="75">
        <f>'➀治験等経費算定表'!I16</f>
        <v>0</v>
      </c>
      <c r="K5" s="72"/>
      <c r="L5" s="75">
        <f>②新規契約算出表!C4</f>
        <v>0</v>
      </c>
      <c r="M5" s="75">
        <f>③継続契約算出表!F17+③継続契約算出表!H17+③継続契約算出表!J17</f>
        <v>0</v>
      </c>
      <c r="N5" s="169">
        <f>'➀治験等経費算定表'!$L$20</f>
        <v>0</v>
      </c>
      <c r="O5" s="169">
        <f>'➀治験等経費算定表'!$AJ$20</f>
        <v>0</v>
      </c>
      <c r="P5" s="638" t="str">
        <f>IF('➀治験等経費算定表'!$Y$5="新　規",'➀治験等経費算定表'!$AE$81,'➀治験等経費算定表'!$AE$91)</f>
        <v>0</v>
      </c>
      <c r="Q5" s="75">
        <f>'➀治験等経費算定表'!$AI$14</f>
        <v>0</v>
      </c>
      <c r="R5" s="75" t="str">
        <f>IF('➀治験等経費算定表'!$Y$5="新　規",②新規契約算出表!$F4,③継続契約算出表!$F4)</f>
        <v>治験の期間　：　西暦　　年　　月　　日　から　西暦　　年　３月　３１日まで</v>
      </c>
      <c r="S5" s="75" t="str">
        <f>IF('➀治験等経費算定表'!$Y$5="新　規",②新規契約算出表!$F$5,③継続契約算出表!$F$5)</f>
        <v>契約期間　　：　契約締結日　から　西暦　　年　　３月　３１日　まで</v>
      </c>
      <c r="T5" s="72"/>
      <c r="U5" s="104" t="s">
        <v>261</v>
      </c>
    </row>
    <row r="6" spans="1:21" s="77" customFormat="1" ht="18" customHeight="1">
      <c r="B6" s="79"/>
      <c r="C6" s="80"/>
      <c r="E6" s="78"/>
      <c r="F6" s="81"/>
      <c r="G6" s="81"/>
      <c r="H6" s="81"/>
      <c r="I6" s="82"/>
      <c r="K6" s="78"/>
      <c r="L6" s="79"/>
      <c r="M6" s="79"/>
      <c r="N6" s="79"/>
      <c r="O6" s="79"/>
    </row>
    <row r="7" spans="1:21" s="77" customFormat="1" ht="18" customHeight="1">
      <c r="B7" s="79"/>
      <c r="C7" s="80"/>
      <c r="D7" s="74"/>
      <c r="E7" s="107" t="s">
        <v>44</v>
      </c>
      <c r="F7" s="81"/>
      <c r="H7" s="81"/>
      <c r="I7" s="82"/>
      <c r="L7" s="83"/>
      <c r="M7" s="83"/>
      <c r="N7" s="83"/>
      <c r="O7" s="70"/>
    </row>
    <row r="8" spans="1:21" ht="18" customHeight="1"/>
    <row r="9" spans="1:21" ht="27" customHeight="1">
      <c r="B9" s="84" t="s">
        <v>108</v>
      </c>
    </row>
    <row r="10" spans="1:21" ht="36.75" customHeight="1">
      <c r="B10" s="633" t="s">
        <v>0</v>
      </c>
      <c r="C10" s="634" t="s">
        <v>31</v>
      </c>
      <c r="D10" s="634" t="s">
        <v>32</v>
      </c>
      <c r="E10" s="634" t="s">
        <v>33</v>
      </c>
      <c r="F10" s="629" t="s">
        <v>34</v>
      </c>
      <c r="G10" s="629" t="s">
        <v>35</v>
      </c>
      <c r="H10" s="629" t="s">
        <v>36</v>
      </c>
      <c r="I10" s="631" t="s">
        <v>37</v>
      </c>
      <c r="J10" s="633" t="s">
        <v>38</v>
      </c>
      <c r="K10" s="633" t="s">
        <v>39</v>
      </c>
      <c r="L10" s="627" t="s">
        <v>107</v>
      </c>
      <c r="M10" s="76" t="s">
        <v>41</v>
      </c>
      <c r="N10" s="625" t="s">
        <v>265</v>
      </c>
      <c r="O10" s="625" t="s">
        <v>266</v>
      </c>
      <c r="P10" s="261" t="s">
        <v>42</v>
      </c>
    </row>
    <row r="11" spans="1:21" ht="32.25" customHeight="1">
      <c r="B11" s="633"/>
      <c r="C11" s="635"/>
      <c r="D11" s="635"/>
      <c r="E11" s="635"/>
      <c r="F11" s="630"/>
      <c r="G11" s="630"/>
      <c r="H11" s="630"/>
      <c r="I11" s="632"/>
      <c r="J11" s="631"/>
      <c r="K11" s="631"/>
      <c r="L11" s="628"/>
      <c r="M11" s="168" t="s">
        <v>30</v>
      </c>
      <c r="N11" s="626"/>
      <c r="O11" s="626"/>
      <c r="P11" s="262"/>
    </row>
    <row r="12" spans="1:21" ht="94.5" customHeight="1">
      <c r="A12" s="104"/>
      <c r="B12" s="170">
        <f>⑤カルテ閲覧のみの契約算出表!B2</f>
        <v>0</v>
      </c>
      <c r="C12" s="76">
        <f>⑤カルテ閲覧のみの契約算出表!B3</f>
        <v>0</v>
      </c>
      <c r="D12" s="72" t="s">
        <v>104</v>
      </c>
      <c r="E12" s="73" t="s">
        <v>105</v>
      </c>
      <c r="F12" s="72" t="s">
        <v>106</v>
      </c>
      <c r="G12" s="72" t="s">
        <v>104</v>
      </c>
      <c r="H12" s="73" t="s">
        <v>105</v>
      </c>
      <c r="I12" s="74"/>
      <c r="J12" s="75">
        <f>⑤カルテ閲覧のみの契約算出表!E2</f>
        <v>0</v>
      </c>
      <c r="K12" s="72"/>
      <c r="L12" s="75" t="s">
        <v>109</v>
      </c>
      <c r="M12" s="75">
        <f>'➀治験等経費算定表'!$AI$14</f>
        <v>0</v>
      </c>
      <c r="N12" s="75" t="str">
        <f>⑤カルテ閲覧のみの契約算出表!F4</f>
        <v>西暦　　年　　月　　日　から　西暦　　年　　月　　日　まで</v>
      </c>
      <c r="O12" s="75" t="str">
        <f>⑤カルテ閲覧のみの契約算出表!F5</f>
        <v>契約締結日　から　西暦　　年　３月　３１日　まで</v>
      </c>
      <c r="P12" s="72"/>
    </row>
    <row r="13" spans="1:21" s="77" customFormat="1" ht="18" customHeight="1">
      <c r="B13" s="79"/>
      <c r="C13" s="80"/>
      <c r="E13" s="78"/>
      <c r="F13" s="81"/>
      <c r="G13" s="81"/>
      <c r="H13" s="81"/>
      <c r="I13" s="82"/>
      <c r="K13" s="78"/>
      <c r="L13" s="79"/>
      <c r="M13" s="79"/>
      <c r="N13" s="79"/>
      <c r="O13" s="79"/>
    </row>
    <row r="14" spans="1:21" s="77" customFormat="1" ht="18" customHeight="1">
      <c r="B14" s="79"/>
      <c r="C14" s="80"/>
      <c r="D14" s="74"/>
      <c r="E14" s="107" t="s">
        <v>44</v>
      </c>
      <c r="F14" s="81"/>
      <c r="H14" s="81"/>
      <c r="I14" s="82"/>
      <c r="L14" s="83"/>
      <c r="M14" s="83"/>
      <c r="N14" s="83"/>
      <c r="O14" s="70"/>
    </row>
    <row r="27" s="70" customFormat="1"/>
    <row r="28" s="70" customFormat="1"/>
    <row r="29" s="70" customFormat="1"/>
    <row r="30" s="70" customFormat="1"/>
    <row r="31" s="70" customFormat="1"/>
    <row r="32" s="70" customFormat="1"/>
    <row r="33" s="70" customFormat="1"/>
    <row r="34" s="70" customFormat="1"/>
    <row r="35" s="70" customFormat="1"/>
    <row r="36" s="70" customFormat="1"/>
    <row r="37" s="70" customFormat="1"/>
    <row r="38" s="70" customFormat="1"/>
    <row r="39" s="70" customFormat="1"/>
    <row r="40" s="70" customFormat="1"/>
    <row r="41" s="70" customFormat="1"/>
    <row r="42" s="70" customFormat="1"/>
    <row r="43" s="70" customFormat="1"/>
  </sheetData>
  <mergeCells count="27">
    <mergeCell ref="R3:R4"/>
    <mergeCell ref="S3:S4"/>
    <mergeCell ref="B3:B4"/>
    <mergeCell ref="C3:C4"/>
    <mergeCell ref="D3:D4"/>
    <mergeCell ref="E3:E4"/>
    <mergeCell ref="F3:F4"/>
    <mergeCell ref="M3:M4"/>
    <mergeCell ref="L3:L4"/>
    <mergeCell ref="G3:G4"/>
    <mergeCell ref="H3:H4"/>
    <mergeCell ref="I3:I4"/>
    <mergeCell ref="J3:J4"/>
    <mergeCell ref="K3:K4"/>
    <mergeCell ref="B10:B11"/>
    <mergeCell ref="C10:C11"/>
    <mergeCell ref="D10:D11"/>
    <mergeCell ref="E10:E11"/>
    <mergeCell ref="F10:F11"/>
    <mergeCell ref="N10:N11"/>
    <mergeCell ref="O10:O11"/>
    <mergeCell ref="L10:L11"/>
    <mergeCell ref="G10:G11"/>
    <mergeCell ref="H10:H11"/>
    <mergeCell ref="I10:I11"/>
    <mergeCell ref="J10:J11"/>
    <mergeCell ref="K10:K11"/>
  </mergeCells>
  <phoneticPr fontId="2"/>
  <pageMargins left="0.7" right="0.7" top="0.75" bottom="0.75" header="0.3" footer="0.3"/>
  <pageSetup paperSize="8"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➀治験等経費算定表</vt:lpstr>
      <vt:lpstr>②新規契約算出表</vt:lpstr>
      <vt:lpstr>③継続契約算出表</vt:lpstr>
      <vt:lpstr>④実績払い算出表(治験薬保管・生検・PK用)</vt:lpstr>
      <vt:lpstr>⑤カルテ閲覧のみの契約算出表</vt:lpstr>
      <vt:lpstr>⑥コホート追加用算出表</vt:lpstr>
      <vt:lpstr>⑦差込データ</vt:lpstr>
      <vt:lpstr>'➀治験等経費算定表'!Print_Area</vt:lpstr>
      <vt:lpstr>②新規契約算出表!Print_Area</vt:lpstr>
      <vt:lpstr>③継続契約算出表!Print_Area</vt:lpstr>
      <vt:lpstr>'④実績払い算出表(治験薬保管・生検・PK用)'!Print_Area</vt:lpstr>
      <vt:lpstr>⑤カルテ閲覧のみの契約算出表!Print_Area</vt:lpstr>
      <vt:lpstr>⑥コホート追加用算出表!Print_Area</vt:lpstr>
      <vt:lpstr>⑦差込データ!Print_Area</vt:lpstr>
      <vt:lpstr>'➀治験等経費算定表'!Print_Titles</vt:lpstr>
    </vt:vector>
  </TitlesOfParts>
  <Company>薬剤部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青木　由香里</dc:creator>
  <cp:lastModifiedBy>加藤　大貴</cp:lastModifiedBy>
  <cp:lastPrinted>2023-12-19T02:26:51Z</cp:lastPrinted>
  <dcterms:created xsi:type="dcterms:W3CDTF">2012-10-31T02:11:59Z</dcterms:created>
  <dcterms:modified xsi:type="dcterms:W3CDTF">2026-01-09T08:27:59Z</dcterms:modified>
</cp:coreProperties>
</file>