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landisk-f9f6d8\介入研究支援室\★共有ファイル\☆継続申請\継続申請（R7→R8）\治験\案内メール\S23以前用ポイント表（R5以前開始治験用）\"/>
    </mc:Choice>
  </mc:AlternateContent>
  <xr:revisionPtr revIDLastSave="0" documentId="13_ncr:1_{0DF97939-3E01-4F41-B13D-3D4F8AA63D2D}" xr6:coauthVersionLast="47" xr6:coauthVersionMax="47" xr10:uidLastSave="{00000000-0000-0000-0000-000000000000}"/>
  <bookViews>
    <workbookView xWindow="-120" yWindow="-120" windowWidth="29040" windowHeight="15720" tabRatio="784" xr2:uid="{00000000-000D-0000-FFFF-FFFF00000000}"/>
  </bookViews>
  <sheets>
    <sheet name="➀治験等経費算定表" sheetId="16" r:id="rId1"/>
    <sheet name="②継続契約算出表" sheetId="10" r:id="rId2"/>
    <sheet name="③実績払い算出表(治験薬保管・生検・PK用)" sheetId="7" r:id="rId3"/>
    <sheet name="④カルテ閲覧のみの契約算出表" sheetId="18" r:id="rId4"/>
    <sheet name="⑤コホート追加用算出表" sheetId="9" r:id="rId5"/>
    <sheet name="⑥差込データ" sheetId="8" r:id="rId6"/>
  </sheets>
  <definedNames>
    <definedName name="_xlnm.Print_Area" localSheetId="0">'➀治験等経費算定表'!$A$1:$AX$112</definedName>
    <definedName name="_xlnm.Print_Area" localSheetId="1">②継続契約算出表!$A$1:$L$44</definedName>
    <definedName name="_xlnm.Print_Area" localSheetId="2">'③実績払い算出表(治験薬保管・生検・PK用)'!$A$1:$L$35</definedName>
    <definedName name="_xlnm.Print_Area" localSheetId="3">④カルテ閲覧のみの契約算出表!$A$1:$L$11</definedName>
    <definedName name="_xlnm.Print_Area" localSheetId="4">⑤コホート追加用算出表!$A$1:$L$14</definedName>
    <definedName name="_xlnm.Print_Area" localSheetId="5">⑥差込データ!$A$1:$T$12</definedName>
    <definedName name="_xlnm.Print_Titles" localSheetId="0">'➀治験等経費算定表'!$1:$7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0" i="16" l="1"/>
  <c r="K32" i="10"/>
  <c r="AZ22" i="16"/>
  <c r="P112" i="16"/>
  <c r="P99" i="16"/>
  <c r="P89" i="16"/>
  <c r="W52" i="16"/>
  <c r="K28" i="7"/>
  <c r="K18" i="7"/>
  <c r="K25" i="10"/>
  <c r="K22" i="10"/>
  <c r="K36" i="10"/>
  <c r="K33" i="10"/>
  <c r="E41" i="10"/>
  <c r="A15" i="10"/>
  <c r="A16" i="10"/>
  <c r="U71" i="16"/>
  <c r="U70" i="16"/>
  <c r="U69" i="16"/>
  <c r="U68" i="16"/>
  <c r="E68" i="16"/>
  <c r="E71" i="16"/>
  <c r="E70" i="16"/>
  <c r="E69" i="16"/>
  <c r="E67" i="16"/>
  <c r="E43" i="16"/>
  <c r="W34" i="16"/>
  <c r="W33" i="16"/>
  <c r="W32" i="16"/>
  <c r="W31" i="16"/>
  <c r="W29" i="16"/>
  <c r="W28" i="16"/>
  <c r="W27" i="16"/>
  <c r="W26" i="16"/>
  <c r="W47" i="16"/>
  <c r="W46" i="16"/>
  <c r="W45" i="16"/>
  <c r="W44" i="16"/>
  <c r="W43" i="16"/>
  <c r="E34" i="16" l="1"/>
  <c r="E33" i="16"/>
  <c r="E32" i="16"/>
  <c r="E31" i="16"/>
  <c r="E30" i="16"/>
  <c r="E47" i="16"/>
  <c r="E46" i="16"/>
  <c r="E45" i="16"/>
  <c r="E44" i="16"/>
  <c r="E29" i="16" l="1"/>
  <c r="E28" i="16"/>
  <c r="E27" i="16"/>
  <c r="E26" i="16"/>
  <c r="E25" i="16" l="1"/>
  <c r="R12" i="8"/>
  <c r="S12" i="8"/>
  <c r="S5" i="8"/>
  <c r="R5" i="8"/>
  <c r="M5" i="8"/>
  <c r="Q12" i="8"/>
  <c r="Q5" i="8"/>
  <c r="L5" i="8"/>
  <c r="K12" i="10" l="1"/>
  <c r="K21" i="10"/>
  <c r="AA67" i="16"/>
  <c r="AA58" i="16"/>
  <c r="AA57" i="16"/>
  <c r="K9" i="9"/>
  <c r="K8" i="9"/>
  <c r="AB31" i="16" l="1"/>
  <c r="AB32" i="16"/>
  <c r="AB34" i="16"/>
  <c r="AB33" i="16"/>
  <c r="AB30" i="16"/>
  <c r="W30" i="16" s="1"/>
  <c r="K10" i="9"/>
  <c r="U107" i="16" s="1"/>
  <c r="P107" i="16" s="1"/>
  <c r="K17" i="7"/>
  <c r="K27" i="7"/>
  <c r="K24" i="10"/>
  <c r="V107" i="16"/>
  <c r="W107" i="16" l="1"/>
  <c r="X107" i="16"/>
  <c r="P106" i="16"/>
  <c r="A17" i="16"/>
  <c r="K37" i="10"/>
  <c r="K27" i="10"/>
  <c r="K26" i="10"/>
  <c r="U67" i="16" s="1"/>
  <c r="K25" i="7" l="1"/>
  <c r="Z20" i="16" l="1"/>
  <c r="K8" i="18" l="1"/>
  <c r="AC83" i="16" l="1"/>
  <c r="AC84" i="16"/>
  <c r="AE5" i="16" l="1"/>
  <c r="J12" i="8" l="1"/>
  <c r="C12" i="8"/>
  <c r="B12" i="8"/>
  <c r="B20" i="16" l="1"/>
  <c r="AB94" i="16" l="1"/>
  <c r="AB93" i="16"/>
  <c r="W48" i="16" l="1"/>
  <c r="W49" i="16" s="1"/>
  <c r="W50" i="16" l="1"/>
  <c r="W51" i="16" s="1"/>
  <c r="N12" i="8" s="1"/>
  <c r="O12" i="8" s="1"/>
  <c r="P108" i="16" l="1"/>
  <c r="P109" i="16" l="1"/>
  <c r="P110" i="16" s="1"/>
  <c r="P111" i="16" s="1"/>
  <c r="K30" i="7"/>
  <c r="K29" i="7"/>
  <c r="K20" i="7"/>
  <c r="K19" i="7"/>
  <c r="U83" i="16" s="1"/>
  <c r="P83" i="16" s="1"/>
  <c r="K21" i="7" l="1"/>
  <c r="U84" i="16"/>
  <c r="P84" i="16" s="1"/>
  <c r="P85" i="16" s="1"/>
  <c r="K38" i="10" l="1"/>
  <c r="K35" i="10"/>
  <c r="P67" i="16"/>
  <c r="P72" i="16" l="1"/>
  <c r="P73" i="16" s="1"/>
  <c r="P74" i="16" s="1"/>
  <c r="P75" i="16" l="1"/>
  <c r="P76" i="16" s="1"/>
  <c r="P86" i="16"/>
  <c r="P87" i="16" s="1"/>
  <c r="P88" i="16" s="1"/>
  <c r="P77" i="16" l="1"/>
  <c r="BF25" i="16" s="1"/>
  <c r="U57" i="16"/>
  <c r="U58" i="16"/>
  <c r="K9" i="10"/>
  <c r="K10" i="10"/>
  <c r="AB28" i="16" l="1"/>
  <c r="AB27" i="16"/>
  <c r="AB26" i="16"/>
  <c r="AB25" i="16"/>
  <c r="W25" i="16" s="1"/>
  <c r="BF23" i="16" s="1"/>
  <c r="AB29" i="16"/>
  <c r="K13" i="10"/>
  <c r="P58" i="16" l="1"/>
  <c r="B2" i="7" l="1"/>
  <c r="E2" i="7"/>
  <c r="B3" i="7" l="1"/>
  <c r="N4" i="10"/>
  <c r="I16" i="16" s="1"/>
  <c r="N3" i="10"/>
  <c r="AI11" i="16" s="1"/>
  <c r="N2" i="10"/>
  <c r="AH1" i="16" s="1"/>
  <c r="B5" i="8" l="1"/>
  <c r="B2" i="9"/>
  <c r="M10" i="10"/>
  <c r="W35" i="16" s="1"/>
  <c r="AJ20" i="16" l="1"/>
  <c r="J5" i="8"/>
  <c r="E2" i="9"/>
  <c r="K11" i="9"/>
  <c r="P57" i="16"/>
  <c r="K28" i="10"/>
  <c r="K39" i="10"/>
  <c r="J41" i="10" s="1"/>
  <c r="B3" i="9"/>
  <c r="C5" i="8" l="1"/>
  <c r="W36" i="16"/>
  <c r="W37" i="16" s="1"/>
  <c r="P59" i="16"/>
  <c r="P60" i="16" s="1"/>
  <c r="W38" i="16" l="1"/>
  <c r="W39" i="16" s="1"/>
  <c r="W40" i="16" s="1"/>
  <c r="P61" i="16"/>
  <c r="P62" i="16" s="1"/>
  <c r="P63" i="16" s="1"/>
  <c r="I9" i="7"/>
  <c r="J9" i="7" s="1"/>
  <c r="N5" i="8" l="1"/>
  <c r="O5" i="8"/>
  <c r="AE63" i="16"/>
  <c r="P5" i="8" s="1"/>
  <c r="J10" i="7"/>
  <c r="U94" i="16" l="1"/>
  <c r="P94" i="16" s="1"/>
  <c r="U93" i="16"/>
  <c r="P93" i="16" s="1"/>
  <c r="P95" i="16" l="1"/>
  <c r="P96" i="16" s="1"/>
  <c r="P97" i="16" l="1"/>
  <c r="P98" i="16" s="1"/>
  <c r="K31" i="7"/>
  <c r="K32"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tarou yosan</author>
    <author>試験支援室担当２</author>
  </authors>
  <commentList>
    <comment ref="AH26" authorId="0" shapeId="0" xr:uid="{F0E26F19-9F9D-4E6B-95B0-AA6A948F0B4B}">
      <text>
        <r>
          <rPr>
            <b/>
            <sz val="9"/>
            <color indexed="81"/>
            <rFont val="MS P ゴシック"/>
            <family val="3"/>
            <charset val="128"/>
          </rPr>
          <t>該当する場合は「レ」を選択してください。</t>
        </r>
      </text>
    </comment>
    <comment ref="AH31" authorId="0" shapeId="0" xr:uid="{37D0447E-7D2B-433F-9F0F-0AB9CBD92647}">
      <text>
        <r>
          <rPr>
            <b/>
            <sz val="9"/>
            <color indexed="81"/>
            <rFont val="MS P ゴシック"/>
            <family val="3"/>
            <charset val="128"/>
          </rPr>
          <t>該当する場合は「レ」を選択してください。</t>
        </r>
        <r>
          <rPr>
            <sz val="9"/>
            <color indexed="81"/>
            <rFont val="MS P ゴシック"/>
            <family val="3"/>
            <charset val="128"/>
          </rPr>
          <t xml:space="preserve">
</t>
        </r>
      </text>
    </comment>
    <comment ref="AH43" authorId="0" shapeId="0" xr:uid="{1812492E-0230-49C0-951C-E6D1360E6468}">
      <text>
        <r>
          <rPr>
            <b/>
            <sz val="9"/>
            <color indexed="81"/>
            <rFont val="MS P ゴシック"/>
            <family val="3"/>
            <charset val="128"/>
          </rPr>
          <t>該当する場合は「レ」を選択してください。</t>
        </r>
        <r>
          <rPr>
            <sz val="9"/>
            <color indexed="81"/>
            <rFont val="MS P ゴシック"/>
            <family val="3"/>
            <charset val="128"/>
          </rPr>
          <t xml:space="preserve">
</t>
        </r>
      </text>
    </comment>
    <comment ref="AA57" authorId="1" shapeId="0" xr:uid="{A7EB9FAF-D197-4519-B7D9-86D66366A8FE}">
      <text>
        <r>
          <rPr>
            <sz val="9"/>
            <color indexed="81"/>
            <rFont val="MS P ゴシック"/>
            <family val="3"/>
            <charset val="128"/>
          </rPr>
          <t>初年度用【依頼者入力】シートの新規症例数</t>
        </r>
      </text>
    </comment>
    <comment ref="AA67" authorId="1" shapeId="0" xr:uid="{00997356-F341-4874-B26B-E3594A62419D}">
      <text>
        <r>
          <rPr>
            <sz val="9"/>
            <color indexed="81"/>
            <rFont val="MS P ゴシック"/>
            <family val="3"/>
            <charset val="128"/>
          </rPr>
          <t>継続用【依頼者入力】シートの対象となる症例</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tarou yosan</author>
    <author>chiken40</author>
  </authors>
  <commentList>
    <comment ref="G11" authorId="0" shapeId="0" xr:uid="{5A4EFF8F-EBF7-4F7B-B917-1D1630AE4CB0}">
      <text>
        <r>
          <rPr>
            <sz val="9"/>
            <color indexed="81"/>
            <rFont val="MS P ゴシック"/>
            <family val="3"/>
            <charset val="128"/>
          </rPr>
          <t>実施計画書上必須でない、生検・PKの実績払いを希望する場合のみ「有」を選択
④のシートに必要事項を入力すること。</t>
        </r>
      </text>
    </comment>
    <comment ref="A29" authorId="1" shapeId="0" xr:uid="{00000000-0006-0000-0100-00000B000000}">
      <text>
        <r>
          <rPr>
            <sz val="14"/>
            <color indexed="81"/>
            <rFont val="ＭＳ Ｐゴシック"/>
            <family val="3"/>
            <charset val="128"/>
          </rPr>
          <t>新規登録予定が
無い場合は記載不要</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R10</author>
    <author>jutaku-44</author>
  </authors>
  <commentList>
    <comment ref="E10" authorId="0" shapeId="0" xr:uid="{F5A1FE21-1EE3-489D-B552-00F35486EE99}">
      <text>
        <r>
          <rPr>
            <b/>
            <sz val="9"/>
            <color indexed="81"/>
            <rFont val="MS P ゴシック"/>
            <family val="3"/>
            <charset val="128"/>
          </rPr>
          <t>入力不要</t>
        </r>
      </text>
    </comment>
    <comment ref="I15" authorId="1" shapeId="0" xr:uid="{DF763E90-0B0D-495F-A6A2-CEB24FD1743B}">
      <text>
        <r>
          <rPr>
            <b/>
            <sz val="9"/>
            <color indexed="81"/>
            <rFont val="ＭＳ Ｐゴシック"/>
            <family val="3"/>
            <charset val="128"/>
          </rPr>
          <t>生検の時期を下欄に記載のこと。</t>
        </r>
      </text>
    </comment>
    <comment ref="I25" authorId="1" shapeId="0" xr:uid="{00000000-0006-0000-0200-000008000000}">
      <text>
        <r>
          <rPr>
            <b/>
            <sz val="9"/>
            <color indexed="81"/>
            <rFont val="ＭＳ Ｐゴシック"/>
            <family val="3"/>
            <charset val="128"/>
          </rPr>
          <t>PKの内訳を下欄に記載のこと。</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試験支援室担当２</author>
  </authors>
  <commentList>
    <comment ref="K7" authorId="0" shapeId="0" xr:uid="{8B04A80D-E6AC-4A05-A2F8-B3A88F874932}">
      <text>
        <r>
          <rPr>
            <b/>
            <sz val="9"/>
            <color indexed="81"/>
            <rFont val="MS P ゴシック"/>
            <family val="3"/>
            <charset val="128"/>
          </rPr>
          <t>試験支援室担当２:</t>
        </r>
        <r>
          <rPr>
            <sz val="9"/>
            <color indexed="81"/>
            <rFont val="MS P ゴシック"/>
            <family val="3"/>
            <charset val="128"/>
          </rPr>
          <t xml:space="preserve">
カルテ閲覧契約の場合は１０，０００を手入力してください</t>
        </r>
      </text>
    </comment>
  </commentList>
</comments>
</file>

<file path=xl/sharedStrings.xml><?xml version="1.0" encoding="utf-8"?>
<sst xmlns="http://schemas.openxmlformats.org/spreadsheetml/2006/main" count="485" uniqueCount="252">
  <si>
    <t>受託番号</t>
    <rPh sb="0" eb="2">
      <t>ジュタク</t>
    </rPh>
    <rPh sb="2" eb="4">
      <t>バンゴウ</t>
    </rPh>
    <phoneticPr fontId="3"/>
  </si>
  <si>
    <t xml:space="preserve">
20**年　　月　　日
　　　　　　　作成
</t>
    <rPh sb="5" eb="6">
      <t>ネン</t>
    </rPh>
    <rPh sb="8" eb="9">
      <t>ガツ</t>
    </rPh>
    <rPh sb="11" eb="12">
      <t>ニチ</t>
    </rPh>
    <rPh sb="20" eb="22">
      <t>サクセイ</t>
    </rPh>
    <phoneticPr fontId="3"/>
  </si>
  <si>
    <t>治験段階</t>
    <rPh sb="0" eb="2">
      <t>チケン</t>
    </rPh>
    <rPh sb="2" eb="4">
      <t>ダンカイ</t>
    </rPh>
    <phoneticPr fontId="3"/>
  </si>
  <si>
    <t>　　　相</t>
    <rPh sb="3" eb="4">
      <t>ソウ</t>
    </rPh>
    <phoneticPr fontId="3"/>
  </si>
  <si>
    <t xml:space="preserve">    内  容</t>
    <rPh sb="4" eb="8">
      <t>ナイヨウ</t>
    </rPh>
    <phoneticPr fontId="3"/>
  </si>
  <si>
    <t>金    額</t>
    <rPh sb="0" eb="6">
      <t>キンガク</t>
    </rPh>
    <phoneticPr fontId="3"/>
  </si>
  <si>
    <t>円</t>
    <rPh sb="0" eb="1">
      <t>エン</t>
    </rPh>
    <phoneticPr fontId="3"/>
  </si>
  <si>
    <t>１症例あたりのポイント</t>
    <rPh sb="1" eb="3">
      <t>ショウレイ</t>
    </rPh>
    <phoneticPr fontId="3"/>
  </si>
  <si>
    <t>症例数</t>
    <rPh sb="0" eb="2">
      <t>ショウレイ</t>
    </rPh>
    <rPh sb="2" eb="3">
      <t>スウ</t>
    </rPh>
    <phoneticPr fontId="3"/>
  </si>
  <si>
    <t>観察合計
ポイント</t>
    <rPh sb="0" eb="2">
      <t>カンサツ</t>
    </rPh>
    <rPh sb="2" eb="4">
      <t>ゴウケイ</t>
    </rPh>
    <phoneticPr fontId="3"/>
  </si>
  <si>
    <t>追跡合計
ポイント</t>
    <rPh sb="0" eb="2">
      <t>ツイセキ</t>
    </rPh>
    <rPh sb="2" eb="4">
      <t>ゴウケイ</t>
    </rPh>
    <phoneticPr fontId="3"/>
  </si>
  <si>
    <t>定額</t>
    <rPh sb="0" eb="2">
      <t>テイガク</t>
    </rPh>
    <phoneticPr fontId="3"/>
  </si>
  <si>
    <t>総額（税抜）</t>
    <rPh sb="0" eb="2">
      <t>ソウガク</t>
    </rPh>
    <rPh sb="3" eb="5">
      <t>ゼイヌキ</t>
    </rPh>
    <phoneticPr fontId="2"/>
  </si>
  <si>
    <t>円/月</t>
    <rPh sb="0" eb="1">
      <t>エン</t>
    </rPh>
    <rPh sb="2" eb="3">
      <t>ツキ</t>
    </rPh>
    <phoneticPr fontId="2"/>
  </si>
  <si>
    <t>治験期間通算予定症例</t>
    <rPh sb="0" eb="2">
      <t>チケン</t>
    </rPh>
    <rPh sb="2" eb="4">
      <t>キカン</t>
    </rPh>
    <rPh sb="4" eb="6">
      <t>ツウサン</t>
    </rPh>
    <rPh sb="6" eb="8">
      <t>ヨテイ</t>
    </rPh>
    <rPh sb="8" eb="10">
      <t>ショウレイ</t>
    </rPh>
    <phoneticPr fontId="2"/>
  </si>
  <si>
    <t>円/症例</t>
    <rPh sb="0" eb="1">
      <t>エン</t>
    </rPh>
    <rPh sb="2" eb="4">
      <t>ショウレイ</t>
    </rPh>
    <phoneticPr fontId="3"/>
  </si>
  <si>
    <t>症例</t>
    <rPh sb="0" eb="1">
      <t>ショウ</t>
    </rPh>
    <rPh sb="1" eb="2">
      <t>レイ</t>
    </rPh>
    <phoneticPr fontId="2"/>
  </si>
  <si>
    <t>室温</t>
    <rPh sb="0" eb="2">
      <t>シツオン</t>
    </rPh>
    <phoneticPr fontId="2"/>
  </si>
  <si>
    <t>円/症例</t>
    <rPh sb="0" eb="1">
      <t>エン</t>
    </rPh>
    <rPh sb="2" eb="4">
      <t>ショウレイ</t>
    </rPh>
    <phoneticPr fontId="2"/>
  </si>
  <si>
    <t>円</t>
    <rPh sb="0" eb="1">
      <t>エン</t>
    </rPh>
    <phoneticPr fontId="2"/>
  </si>
  <si>
    <t>継続合計
ポイント</t>
    <rPh sb="0" eb="2">
      <t>ケイゾク</t>
    </rPh>
    <rPh sb="2" eb="4">
      <t>ゴウケイ</t>
    </rPh>
    <phoneticPr fontId="3"/>
  </si>
  <si>
    <t>１症例あたりの
継続ポイント</t>
    <rPh sb="1" eb="3">
      <t>ショウレイ</t>
    </rPh>
    <rPh sb="8" eb="10">
      <t>ケイゾク</t>
    </rPh>
    <phoneticPr fontId="3"/>
  </si>
  <si>
    <t>希望の有無</t>
    <rPh sb="0" eb="2">
      <t>キボウ</t>
    </rPh>
    <rPh sb="3" eb="5">
      <t>ウム</t>
    </rPh>
    <phoneticPr fontId="2"/>
  </si>
  <si>
    <t>円/回</t>
    <rPh sb="0" eb="1">
      <t>エン</t>
    </rPh>
    <rPh sb="2" eb="3">
      <t>カイ</t>
    </rPh>
    <phoneticPr fontId="3"/>
  </si>
  <si>
    <t>＜実績払い算出表（治験薬保管・生検・PK用）＞</t>
    <rPh sb="1" eb="3">
      <t>ジッセキ</t>
    </rPh>
    <rPh sb="3" eb="4">
      <t>ハラ</t>
    </rPh>
    <rPh sb="5" eb="7">
      <t>サンシュツ</t>
    </rPh>
    <rPh sb="7" eb="8">
      <t>ヒョウ</t>
    </rPh>
    <rPh sb="15" eb="17">
      <t>セイケン</t>
    </rPh>
    <rPh sb="20" eb="21">
      <t>ヨウ</t>
    </rPh>
    <phoneticPr fontId="3"/>
  </si>
  <si>
    <t>冷凍・
特殊</t>
    <rPh sb="0" eb="2">
      <t>レイトウ</t>
    </rPh>
    <rPh sb="4" eb="6">
      <t>トクシュ</t>
    </rPh>
    <phoneticPr fontId="2"/>
  </si>
  <si>
    <t>合計
ﾎﾟｲﾝﾄ</t>
    <rPh sb="0" eb="2">
      <t>ゴウケイ</t>
    </rPh>
    <phoneticPr fontId="2"/>
  </si>
  <si>
    <t>回数入力</t>
    <rPh sb="0" eb="4">
      <t>カイスウニュウリョク</t>
    </rPh>
    <phoneticPr fontId="2"/>
  </si>
  <si>
    <t>症例あたり</t>
    <rPh sb="0" eb="2">
      <t>ショウレイ</t>
    </rPh>
    <phoneticPr fontId="2"/>
  </si>
  <si>
    <t>PKの内訳</t>
    <rPh sb="3" eb="5">
      <t>ウチワケ</t>
    </rPh>
    <phoneticPr fontId="2"/>
  </si>
  <si>
    <t>ﾎﾟｲﾝﾄ
/症例</t>
    <rPh sb="7" eb="9">
      <t>ショウレイ</t>
    </rPh>
    <phoneticPr fontId="2"/>
  </si>
  <si>
    <t>予定契約金額</t>
    <phoneticPr fontId="3"/>
  </si>
  <si>
    <t>契約時請求金額</t>
    <phoneticPr fontId="3"/>
  </si>
  <si>
    <t>１症例あたり金額</t>
    <phoneticPr fontId="3"/>
  </si>
  <si>
    <t>（氏名）</t>
    <rPh sb="1" eb="2">
      <t>シ</t>
    </rPh>
    <rPh sb="2" eb="3">
      <t>メイ</t>
    </rPh>
    <phoneticPr fontId="3"/>
  </si>
  <si>
    <t>依頼者
社名</t>
    <rPh sb="0" eb="3">
      <t>イライシャ</t>
    </rPh>
    <rPh sb="4" eb="6">
      <t>シャメイ</t>
    </rPh>
    <phoneticPr fontId="3"/>
  </si>
  <si>
    <t>依頼者
住所</t>
    <rPh sb="0" eb="3">
      <t>イライシャ</t>
    </rPh>
    <rPh sb="4" eb="6">
      <t>ジュウショ</t>
    </rPh>
    <phoneticPr fontId="3"/>
  </si>
  <si>
    <t>代表者
職　氏名</t>
    <rPh sb="0" eb="3">
      <t>ダイヒョウシャ</t>
    </rPh>
    <rPh sb="4" eb="5">
      <t>ショク</t>
    </rPh>
    <rPh sb="6" eb="8">
      <t>シメイ</t>
    </rPh>
    <phoneticPr fontId="3"/>
  </si>
  <si>
    <t>CRO
社名
（2社契約と調査は不要）</t>
    <rPh sb="4" eb="5">
      <t>シャ</t>
    </rPh>
    <rPh sb="5" eb="6">
      <t>メイ</t>
    </rPh>
    <rPh sb="9" eb="10">
      <t>シャ</t>
    </rPh>
    <rPh sb="10" eb="12">
      <t>ケイヤク</t>
    </rPh>
    <rPh sb="13" eb="15">
      <t>チョウサ</t>
    </rPh>
    <rPh sb="16" eb="18">
      <t>フヨウ</t>
    </rPh>
    <phoneticPr fontId="3"/>
  </si>
  <si>
    <t>CRO
住所
（2社契約と調査は不要）</t>
    <rPh sb="4" eb="6">
      <t>ジュウショ</t>
    </rPh>
    <phoneticPr fontId="3"/>
  </si>
  <si>
    <t>CRO
代表者職　氏名
（2社契約と調査は不要）</t>
    <rPh sb="4" eb="7">
      <t>ダイヒョウシャ</t>
    </rPh>
    <rPh sb="7" eb="8">
      <t>ショク</t>
    </rPh>
    <rPh sb="9" eb="11">
      <t>シメイ</t>
    </rPh>
    <phoneticPr fontId="3"/>
  </si>
  <si>
    <t>研究実施計画書番号
（調査は不要）</t>
    <rPh sb="0" eb="2">
      <t>ケンキュウ</t>
    </rPh>
    <rPh sb="2" eb="4">
      <t>ジッシ</t>
    </rPh>
    <rPh sb="4" eb="7">
      <t>ケイカクショ</t>
    </rPh>
    <rPh sb="7" eb="9">
      <t>バンゴウ</t>
    </rPh>
    <rPh sb="11" eb="13">
      <t>チョウサ</t>
    </rPh>
    <rPh sb="14" eb="16">
      <t>フヨウ</t>
    </rPh>
    <phoneticPr fontId="3"/>
  </si>
  <si>
    <t>研究（調査）課題名</t>
    <rPh sb="0" eb="2">
      <t>ケンキュウ</t>
    </rPh>
    <rPh sb="3" eb="5">
      <t>チョウサ</t>
    </rPh>
    <rPh sb="6" eb="8">
      <t>カダイ</t>
    </rPh>
    <rPh sb="8" eb="9">
      <t>メイ</t>
    </rPh>
    <phoneticPr fontId="3"/>
  </si>
  <si>
    <t>研究（調査）内容</t>
    <rPh sb="0" eb="2">
      <t>ケンキュウ</t>
    </rPh>
    <rPh sb="3" eb="5">
      <t>チョウサ</t>
    </rPh>
    <rPh sb="6" eb="8">
      <t>ナイヨウ</t>
    </rPh>
    <phoneticPr fontId="3"/>
  </si>
  <si>
    <t>契約書作成用電子データシート（契約書に差込印刷しますので、誤字脱字がないようにお願いします）</t>
    <phoneticPr fontId="3"/>
  </si>
  <si>
    <t>研究（調査）実施責任医師</t>
    <rPh sb="0" eb="2">
      <t>ケンキュウ</t>
    </rPh>
    <rPh sb="3" eb="5">
      <t>チョウサ</t>
    </rPh>
    <rPh sb="6" eb="8">
      <t>ジッシ</t>
    </rPh>
    <rPh sb="8" eb="10">
      <t>セキニン</t>
    </rPh>
    <rPh sb="10" eb="12">
      <t>イシ</t>
    </rPh>
    <phoneticPr fontId="3"/>
  </si>
  <si>
    <t>納入義務者名</t>
    <phoneticPr fontId="3"/>
  </si>
  <si>
    <t>金　　額</t>
    <phoneticPr fontId="3"/>
  </si>
  <si>
    <t>部分を入力してください</t>
    <phoneticPr fontId="2"/>
  </si>
  <si>
    <t>依頼者名：</t>
    <phoneticPr fontId="2"/>
  </si>
  <si>
    <t>課題名：</t>
    <phoneticPr fontId="2"/>
  </si>
  <si>
    <t>症例</t>
    <rPh sb="0" eb="2">
      <t>ショウレイ</t>
    </rPh>
    <phoneticPr fontId="2"/>
  </si>
  <si>
    <t>そのうち投薬開始から1年以上の症例</t>
    <rPh sb="4" eb="6">
      <t>トウヤク</t>
    </rPh>
    <rPh sb="6" eb="8">
      <t>カイシ</t>
    </rPh>
    <rPh sb="11" eb="12">
      <t>ネン</t>
    </rPh>
    <rPh sb="12" eb="14">
      <t>イジョウ</t>
    </rPh>
    <rPh sb="15" eb="17">
      <t>ショウレイ</t>
    </rPh>
    <phoneticPr fontId="2"/>
  </si>
  <si>
    <t>症例</t>
    <rPh sb="0" eb="2">
      <t>ショウレイ</t>
    </rPh>
    <phoneticPr fontId="3"/>
  </si>
  <si>
    <t>そのうち投薬期間が１年以上の症例</t>
    <rPh sb="4" eb="6">
      <t>トウヤク</t>
    </rPh>
    <rPh sb="6" eb="8">
      <t>キカン</t>
    </rPh>
    <rPh sb="10" eb="11">
      <t>ネン</t>
    </rPh>
    <rPh sb="11" eb="13">
      <t>イジョウ</t>
    </rPh>
    <rPh sb="14" eb="16">
      <t>ショウレイ</t>
    </rPh>
    <phoneticPr fontId="2"/>
  </si>
  <si>
    <t>対象となる症例→</t>
    <rPh sb="0" eb="2">
      <t>タイショウ</t>
    </rPh>
    <rPh sb="5" eb="7">
      <t>ショウレイ</t>
    </rPh>
    <phoneticPr fontId="2"/>
  </si>
  <si>
    <t>全症例分を合計して算出</t>
    <rPh sb="0" eb="1">
      <t>ゼン</t>
    </rPh>
    <rPh sb="1" eb="3">
      <t>ショウレイ</t>
    </rPh>
    <rPh sb="3" eb="4">
      <t>ブン</t>
    </rPh>
    <rPh sb="5" eb="7">
      <t>ゴウケイ</t>
    </rPh>
    <rPh sb="9" eb="11">
      <t>サンシュツ</t>
    </rPh>
    <phoneticPr fontId="2"/>
  </si>
  <si>
    <t>コホート追加時に請求する経費
（1契約あたり）</t>
    <rPh sb="4" eb="6">
      <t>ツイカ</t>
    </rPh>
    <rPh sb="6" eb="7">
      <t>ジ</t>
    </rPh>
    <rPh sb="8" eb="10">
      <t>セイキュウ</t>
    </rPh>
    <rPh sb="12" eb="14">
      <t>ケイヒ</t>
    </rPh>
    <rPh sb="17" eb="19">
      <t>ケイヤク</t>
    </rPh>
    <phoneticPr fontId="2"/>
  </si>
  <si>
    <t>円</t>
    <rPh sb="0" eb="1">
      <t>エン</t>
    </rPh>
    <phoneticPr fontId="2"/>
  </si>
  <si>
    <t>合計
ポイント</t>
    <rPh sb="0" eb="2">
      <t>ゴウケイ</t>
    </rPh>
    <phoneticPr fontId="2"/>
  </si>
  <si>
    <t>１症例あたりの採血回数</t>
    <rPh sb="1" eb="3">
      <t>ショウレイ</t>
    </rPh>
    <rPh sb="7" eb="9">
      <t>サイケツ</t>
    </rPh>
    <rPh sb="9" eb="11">
      <t>カイスウ</t>
    </rPh>
    <phoneticPr fontId="3"/>
  </si>
  <si>
    <t>１症例あたりの必須で
ない生検の最大回数</t>
    <rPh sb="1" eb="3">
      <t>ショウレイ</t>
    </rPh>
    <rPh sb="7" eb="9">
      <t>ヒッス</t>
    </rPh>
    <rPh sb="13" eb="15">
      <t>セイケン</t>
    </rPh>
    <rPh sb="16" eb="18">
      <t>サイダイ</t>
    </rPh>
    <rPh sb="18" eb="20">
      <t>カイスウ</t>
    </rPh>
    <phoneticPr fontId="3"/>
  </si>
  <si>
    <t>必須でない
生検の時期</t>
    <rPh sb="0" eb="2">
      <t>ヒッス</t>
    </rPh>
    <rPh sb="6" eb="8">
      <t>セイケン</t>
    </rPh>
    <rPh sb="9" eb="11">
      <t>ジキ</t>
    </rPh>
    <phoneticPr fontId="2"/>
  </si>
  <si>
    <t>初年度登録予定症例</t>
    <rPh sb="0" eb="3">
      <t>ショネンド</t>
    </rPh>
    <rPh sb="3" eb="5">
      <t>トウロク</t>
    </rPh>
    <rPh sb="5" eb="7">
      <t>ヨテイ</t>
    </rPh>
    <rPh sb="7" eb="9">
      <t>ショウレイ</t>
    </rPh>
    <phoneticPr fontId="3"/>
  </si>
  <si>
    <t>区　　分</t>
  </si>
  <si>
    <t>□治験   　□製造販売後臨床試験　</t>
    <phoneticPr fontId="3"/>
  </si>
  <si>
    <t>西暦　　　　　年　　　　月　　　　日　　　～　　　西暦　　　　　年　　　　月　　　　日</t>
    <phoneticPr fontId="3"/>
  </si>
  <si>
    <t>年</t>
    <rPh sb="0" eb="1">
      <t>ネン</t>
    </rPh>
    <phoneticPr fontId="3"/>
  </si>
  <si>
    <t>月</t>
    <rPh sb="0" eb="1">
      <t>ツキ</t>
    </rPh>
    <phoneticPr fontId="3"/>
  </si>
  <si>
    <t>日</t>
    <rPh sb="0" eb="1">
      <t>ヒ</t>
    </rPh>
    <phoneticPr fontId="3"/>
  </si>
  <si>
    <t>（</t>
    <phoneticPr fontId="3"/>
  </si>
  <si>
    <t>）</t>
    <phoneticPr fontId="3"/>
  </si>
  <si>
    <t>治験依頼者</t>
  </si>
  <si>
    <t>名     称：</t>
    <phoneticPr fontId="3"/>
  </si>
  <si>
    <t>代 表 者：</t>
    <phoneticPr fontId="3"/>
  </si>
  <si>
    <t>治験責任医師</t>
  </si>
  <si>
    <t>氏　　名：</t>
    <phoneticPr fontId="3"/>
  </si>
  <si>
    <t>区分</t>
  </si>
  <si>
    <t>費目</t>
  </si>
  <si>
    <t>金額(円)</t>
  </si>
  <si>
    <t>算定内訳</t>
    <phoneticPr fontId="3"/>
  </si>
  <si>
    <t>直接経費</t>
  </si>
  <si>
    <t>円×</t>
    <phoneticPr fontId="3"/>
  </si>
  <si>
    <t>小計</t>
    <rPh sb="0" eb="2">
      <t>ショウケイ</t>
    </rPh>
    <phoneticPr fontId="3"/>
  </si>
  <si>
    <t>直接経費計</t>
    <rPh sb="0" eb="2">
      <t>チョクセツ</t>
    </rPh>
    <rPh sb="2" eb="4">
      <t>ケイヒ</t>
    </rPh>
    <rPh sb="4" eb="5">
      <t>ケイ</t>
    </rPh>
    <phoneticPr fontId="3"/>
  </si>
  <si>
    <t>間接経費</t>
    <phoneticPr fontId="3"/>
  </si>
  <si>
    <t>直接経費 ×30%</t>
    <rPh sb="0" eb="2">
      <t>チョクセツ</t>
    </rPh>
    <rPh sb="2" eb="4">
      <t>ケイヒ</t>
    </rPh>
    <phoneticPr fontId="3"/>
  </si>
  <si>
    <t xml:space="preserve">合計  </t>
    <phoneticPr fontId="3"/>
  </si>
  <si>
    <t>算定内訳</t>
  </si>
  <si>
    <t>小計</t>
    <phoneticPr fontId="3"/>
  </si>
  <si>
    <t>直接経費×30％</t>
    <rPh sb="0" eb="2">
      <t>チョクセツ</t>
    </rPh>
    <rPh sb="2" eb="4">
      <t>ケイヒ</t>
    </rPh>
    <phoneticPr fontId="3"/>
  </si>
  <si>
    <t>合計  (税込み）</t>
    <rPh sb="5" eb="7">
      <t>ゼイコ</t>
    </rPh>
    <phoneticPr fontId="3"/>
  </si>
  <si>
    <t>円</t>
    <phoneticPr fontId="3"/>
  </si>
  <si>
    <t>合計　</t>
    <phoneticPr fontId="3"/>
  </si>
  <si>
    <t>合計　(税込み）</t>
    <rPh sb="4" eb="6">
      <t>ゼイコ</t>
    </rPh>
    <phoneticPr fontId="3"/>
  </si>
  <si>
    <t>　</t>
  </si>
  <si>
    <t>：</t>
    <phoneticPr fontId="2"/>
  </si>
  <si>
    <t>円</t>
    <rPh sb="0" eb="1">
      <t>エン</t>
    </rPh>
    <phoneticPr fontId="2"/>
  </si>
  <si>
    <t>受託番号</t>
    <rPh sb="0" eb="2">
      <t>ジュタク</t>
    </rPh>
    <rPh sb="2" eb="4">
      <t>バンゴウ</t>
    </rPh>
    <phoneticPr fontId="2"/>
  </si>
  <si>
    <t>１．治験課題名</t>
    <phoneticPr fontId="3"/>
  </si>
  <si>
    <t xml:space="preserve">  愛知県がんセンター　病院長 殿</t>
    <rPh sb="2" eb="5">
      <t>アイチケン</t>
    </rPh>
    <rPh sb="12" eb="14">
      <t>ビョウイン</t>
    </rPh>
    <rPh sb="14" eb="15">
      <t>オサ</t>
    </rPh>
    <rPh sb="16" eb="17">
      <t>ドノ</t>
    </rPh>
    <phoneticPr fontId="2"/>
  </si>
  <si>
    <t>２．契約予定金額</t>
    <rPh sb="2" eb="4">
      <t>ケイヤク</t>
    </rPh>
    <rPh sb="4" eb="6">
      <t>ヨテイ</t>
    </rPh>
    <rPh sb="6" eb="8">
      <t>キンガク</t>
    </rPh>
    <phoneticPr fontId="2"/>
  </si>
  <si>
    <t>×</t>
  </si>
  <si>
    <t>円/回</t>
    <rPh sb="2" eb="3">
      <t>カイ</t>
    </rPh>
    <phoneticPr fontId="3"/>
  </si>
  <si>
    <t>(ポイント数）×3,000円</t>
    <rPh sb="5" eb="6">
      <t>スウ</t>
    </rPh>
    <rPh sb="13" eb="14">
      <t>エン</t>
    </rPh>
    <phoneticPr fontId="3"/>
  </si>
  <si>
    <t>１ポイント 1,000円/月</t>
    <rPh sb="11" eb="12">
      <t>エン</t>
    </rPh>
    <rPh sb="13" eb="14">
      <t>ツキ</t>
    </rPh>
    <phoneticPr fontId="2"/>
  </si>
  <si>
    <t>×</t>
    <phoneticPr fontId="2"/>
  </si>
  <si>
    <t>受託番号:</t>
    <phoneticPr fontId="2"/>
  </si>
  <si>
    <t>回</t>
    <rPh sb="0" eb="1">
      <t>カイ</t>
    </rPh>
    <phoneticPr fontId="2"/>
  </si>
  <si>
    <t>(ポイント数）×1,000円</t>
    <rPh sb="5" eb="6">
      <t>スウ</t>
    </rPh>
    <rPh sb="13" eb="14">
      <t>エン</t>
    </rPh>
    <phoneticPr fontId="3"/>
  </si>
  <si>
    <t>契約期間</t>
    <rPh sb="0" eb="2">
      <t>ケイヤク</t>
    </rPh>
    <rPh sb="2" eb="4">
      <t>キカン</t>
    </rPh>
    <phoneticPr fontId="3"/>
  </si>
  <si>
    <t>症例数入力</t>
    <rPh sb="0" eb="2">
      <t>ショウレイ</t>
    </rPh>
    <rPh sb="2" eb="3">
      <t>スウ</t>
    </rPh>
    <rPh sb="3" eb="5">
      <t>ニュウリョク</t>
    </rPh>
    <phoneticPr fontId="2"/>
  </si>
  <si>
    <t>東京都○○区○○○○○
△△ビル(必要時のみ）</t>
  </si>
  <si>
    <t>代表取締役社長　○○　○○</t>
  </si>
  <si>
    <t>＠＠＠株式会社</t>
  </si>
  <si>
    <t>治験が継続する症例（既契約分）</t>
    <rPh sb="0" eb="2">
      <t>チケン</t>
    </rPh>
    <rPh sb="3" eb="5">
      <t>ケイゾク</t>
    </rPh>
    <rPh sb="7" eb="9">
      <t>ショウレイ</t>
    </rPh>
    <rPh sb="10" eb="13">
      <t>キケイヤク</t>
    </rPh>
    <rPh sb="13" eb="14">
      <t>ブン</t>
    </rPh>
    <phoneticPr fontId="3"/>
  </si>
  <si>
    <t>（１症例あたり：</t>
    <rPh sb="2" eb="4">
      <t>ショウレイ</t>
    </rPh>
    <phoneticPr fontId="2"/>
  </si>
  <si>
    <t>円）</t>
    <rPh sb="0" eb="1">
      <t>エン</t>
    </rPh>
    <phoneticPr fontId="2"/>
  </si>
  <si>
    <t>&lt;&lt;カルテ閲覧のみの契約はこちらへ記載してください&gt;&gt;</t>
    <rPh sb="5" eb="7">
      <t>エツラン</t>
    </rPh>
    <rPh sb="10" eb="12">
      <t>ケイヤク</t>
    </rPh>
    <rPh sb="17" eb="19">
      <t>キサイ</t>
    </rPh>
    <phoneticPr fontId="3"/>
  </si>
  <si>
    <t>カルテ閲覧のみ（既登録症例に限る）</t>
  </si>
  <si>
    <t>症例分</t>
    <rPh sb="0" eb="2">
      <t>ショウレイ</t>
    </rPh>
    <rPh sb="2" eb="3">
      <t>フン</t>
    </rPh>
    <phoneticPr fontId="2"/>
  </si>
  <si>
    <t>契約締結時請求金額</t>
    <rPh sb="0" eb="2">
      <t>ケイヤク</t>
    </rPh>
    <rPh sb="2" eb="4">
      <t>テイケツ</t>
    </rPh>
    <rPh sb="4" eb="5">
      <t>トキ</t>
    </rPh>
    <rPh sb="5" eb="7">
      <t>セイキュウ</t>
    </rPh>
    <rPh sb="7" eb="9">
      <t>キンガク</t>
    </rPh>
    <phoneticPr fontId="2"/>
  </si>
  <si>
    <t>３．固定治験等経費</t>
    <rPh sb="2" eb="4">
      <t>コテイ</t>
    </rPh>
    <rPh sb="4" eb="6">
      <t>チケン</t>
    </rPh>
    <rPh sb="6" eb="7">
      <t>トウ</t>
    </rPh>
    <rPh sb="7" eb="9">
      <t>ケイヒ</t>
    </rPh>
    <phoneticPr fontId="2"/>
  </si>
  <si>
    <t>4．変動（出来高）治験等経費</t>
    <rPh sb="2" eb="4">
      <t>ヘンドウ</t>
    </rPh>
    <rPh sb="5" eb="8">
      <t>デキダカ</t>
    </rPh>
    <rPh sb="9" eb="11">
      <t>チケン</t>
    </rPh>
    <rPh sb="11" eb="12">
      <t>トウ</t>
    </rPh>
    <rPh sb="12" eb="14">
      <t>ケイヒ</t>
    </rPh>
    <phoneticPr fontId="3"/>
  </si>
  <si>
    <t>５．変動（実績）治験等経費＜依頼者算出分＞</t>
    <rPh sb="2" eb="4">
      <t>ヘンドウ</t>
    </rPh>
    <rPh sb="5" eb="7">
      <t>ジッセキ</t>
    </rPh>
    <rPh sb="8" eb="10">
      <t>チケン</t>
    </rPh>
    <rPh sb="10" eb="11">
      <t>トウ</t>
    </rPh>
    <rPh sb="11" eb="13">
      <t>ケイヒ</t>
    </rPh>
    <rPh sb="14" eb="17">
      <t>イライシャ</t>
    </rPh>
    <rPh sb="17" eb="19">
      <t>サンシュツ</t>
    </rPh>
    <rPh sb="19" eb="20">
      <t>フン</t>
    </rPh>
    <phoneticPr fontId="3"/>
  </si>
  <si>
    <t>費　　　目</t>
    <rPh sb="0" eb="1">
      <t>ヒ</t>
    </rPh>
    <rPh sb="4" eb="5">
      <t>メ</t>
    </rPh>
    <phoneticPr fontId="3"/>
  </si>
  <si>
    <t>(【新規】臨床試験研究経費ポイント数）×3,000円</t>
    <rPh sb="2" eb="4">
      <t>シンキ</t>
    </rPh>
    <rPh sb="5" eb="7">
      <t>リンショウ</t>
    </rPh>
    <rPh sb="7" eb="9">
      <t>シケン</t>
    </rPh>
    <rPh sb="9" eb="11">
      <t>ケンキュウ</t>
    </rPh>
    <rPh sb="11" eb="13">
      <t>ケイヒ</t>
    </rPh>
    <rPh sb="17" eb="18">
      <t>スウ</t>
    </rPh>
    <rPh sb="25" eb="26">
      <t>エン</t>
    </rPh>
    <phoneticPr fontId="3"/>
  </si>
  <si>
    <t>(【新規】臨床試験研究経費ポイント数）×1,000円</t>
    <rPh sb="2" eb="4">
      <t>シンキ</t>
    </rPh>
    <rPh sb="5" eb="7">
      <t>リンショウ</t>
    </rPh>
    <rPh sb="7" eb="9">
      <t>シケン</t>
    </rPh>
    <rPh sb="9" eb="11">
      <t>ケンキュウ</t>
    </rPh>
    <rPh sb="11" eb="13">
      <t>ケイヒ</t>
    </rPh>
    <rPh sb="17" eb="18">
      <t>スウ</t>
    </rPh>
    <rPh sb="25" eb="26">
      <t>エン</t>
    </rPh>
    <phoneticPr fontId="3"/>
  </si>
  <si>
    <t>＜継続契約算出表＞</t>
    <phoneticPr fontId="3"/>
  </si>
  <si>
    <t>費　　目</t>
    <rPh sb="0" eb="1">
      <t>ヒ</t>
    </rPh>
    <rPh sb="3" eb="4">
      <t>メ</t>
    </rPh>
    <phoneticPr fontId="3"/>
  </si>
  <si>
    <t>＜カルテ閲覧のみの契約算出表＞</t>
    <rPh sb="4" eb="6">
      <t>エツラン</t>
    </rPh>
    <rPh sb="9" eb="11">
      <t>ケイヤク</t>
    </rPh>
    <rPh sb="11" eb="13">
      <t>サンシュツ</t>
    </rPh>
    <rPh sb="13" eb="14">
      <t>ヒョウ</t>
    </rPh>
    <phoneticPr fontId="3"/>
  </si>
  <si>
    <t>□医薬品　□医療機器　□再生医療等製品</t>
    <phoneticPr fontId="3"/>
  </si>
  <si>
    <t xml:space="preserve">  Ａ×20%</t>
    <phoneticPr fontId="3"/>
  </si>
  <si>
    <t xml:space="preserve"> 費　目</t>
    <rPh sb="1" eb="2">
      <t>ヒ</t>
    </rPh>
    <rPh sb="3" eb="4">
      <t>メ</t>
    </rPh>
    <phoneticPr fontId="3"/>
  </si>
  <si>
    <t>費　目</t>
    <rPh sb="0" eb="1">
      <t>ヒ</t>
    </rPh>
    <rPh sb="2" eb="3">
      <t>メ</t>
    </rPh>
    <phoneticPr fontId="3"/>
  </si>
  <si>
    <t>＜コホート追加用算出表＞</t>
    <rPh sb="5" eb="7">
      <t>ツイカ</t>
    </rPh>
    <rPh sb="7" eb="8">
      <t>ヨウ</t>
    </rPh>
    <rPh sb="8" eb="10">
      <t>サンシュツ</t>
    </rPh>
    <rPh sb="10" eb="11">
      <t>ヒョウ</t>
    </rPh>
    <phoneticPr fontId="3"/>
  </si>
  <si>
    <t>【継続契約_新規症例登録経費】</t>
    <rPh sb="1" eb="3">
      <t>ケイゾク</t>
    </rPh>
    <rPh sb="3" eb="5">
      <t>ケイヤク</t>
    </rPh>
    <rPh sb="6" eb="8">
      <t>シンキ</t>
    </rPh>
    <rPh sb="8" eb="10">
      <t>ショウレイ</t>
    </rPh>
    <rPh sb="10" eb="12">
      <t>トウロク</t>
    </rPh>
    <rPh sb="12" eb="14">
      <t>ケイヒ</t>
    </rPh>
    <phoneticPr fontId="3"/>
  </si>
  <si>
    <t>【継続契約_継続症例登録経費】</t>
    <rPh sb="1" eb="3">
      <t>ケイゾク</t>
    </rPh>
    <rPh sb="3" eb="5">
      <t>ケイヤク</t>
    </rPh>
    <rPh sb="6" eb="8">
      <t>ケイゾク</t>
    </rPh>
    <rPh sb="8" eb="10">
      <t>ショウレイ</t>
    </rPh>
    <rPh sb="10" eb="12">
      <t>トウロク</t>
    </rPh>
    <rPh sb="12" eb="14">
      <t>ケイヒ</t>
    </rPh>
    <phoneticPr fontId="3"/>
  </si>
  <si>
    <t>【継続契約_固定経費】：契約時に請求</t>
    <rPh sb="1" eb="3">
      <t>ケイゾク</t>
    </rPh>
    <rPh sb="3" eb="5">
      <t>ケイヤク</t>
    </rPh>
    <rPh sb="6" eb="8">
      <t>コテイ</t>
    </rPh>
    <rPh sb="8" eb="10">
      <t>ケイヒ</t>
    </rPh>
    <rPh sb="12" eb="14">
      <t>ケイヤク</t>
    </rPh>
    <rPh sb="14" eb="15">
      <t>トキ</t>
    </rPh>
    <rPh sb="16" eb="18">
      <t>セイキュウ</t>
    </rPh>
    <phoneticPr fontId="2"/>
  </si>
  <si>
    <t>【継続契約_新規症例登録経費】：投与開始時に請求</t>
    <rPh sb="1" eb="3">
      <t>ケイゾク</t>
    </rPh>
    <rPh sb="3" eb="5">
      <t>ケイヤク</t>
    </rPh>
    <rPh sb="6" eb="8">
      <t>シンキ</t>
    </rPh>
    <rPh sb="8" eb="10">
      <t>ショウレイ</t>
    </rPh>
    <rPh sb="10" eb="12">
      <t>トウロク</t>
    </rPh>
    <rPh sb="12" eb="14">
      <t>ケイヒ</t>
    </rPh>
    <rPh sb="16" eb="18">
      <t>トウヨ</t>
    </rPh>
    <rPh sb="18" eb="20">
      <t>カイシ</t>
    </rPh>
    <rPh sb="20" eb="21">
      <t>トキ</t>
    </rPh>
    <rPh sb="22" eb="24">
      <t>セイキュウ</t>
    </rPh>
    <phoneticPr fontId="2"/>
  </si>
  <si>
    <t>【継続契約_固定経費（カルテ閲覧のみ）】　：契約時に請求</t>
    <rPh sb="1" eb="3">
      <t>ケイゾク</t>
    </rPh>
    <rPh sb="3" eb="5">
      <t>ケイヤク</t>
    </rPh>
    <rPh sb="6" eb="8">
      <t>コテイ</t>
    </rPh>
    <rPh sb="8" eb="10">
      <t>ケイヒ</t>
    </rPh>
    <rPh sb="14" eb="16">
      <t>エツラン</t>
    </rPh>
    <rPh sb="22" eb="24">
      <t>ケイヤク</t>
    </rPh>
    <rPh sb="24" eb="25">
      <t>ジ</t>
    </rPh>
    <rPh sb="26" eb="28">
      <t>セイキュウ</t>
    </rPh>
    <phoneticPr fontId="2"/>
  </si>
  <si>
    <t>：投与開始時に請求</t>
    <rPh sb="1" eb="3">
      <t>トウヨ</t>
    </rPh>
    <rPh sb="3" eb="5">
      <t>カイシ</t>
    </rPh>
    <rPh sb="5" eb="6">
      <t>トキ</t>
    </rPh>
    <rPh sb="7" eb="9">
      <t>セイキュウ</t>
    </rPh>
    <phoneticPr fontId="2"/>
  </si>
  <si>
    <t>【生検研究費】：実績に応じて翌月請求</t>
    <rPh sb="1" eb="3">
      <t>セイケン</t>
    </rPh>
    <rPh sb="3" eb="6">
      <t>ケンキュウヒ</t>
    </rPh>
    <rPh sb="8" eb="10">
      <t>ジッセキ</t>
    </rPh>
    <rPh sb="11" eb="12">
      <t>オウ</t>
    </rPh>
    <rPh sb="14" eb="16">
      <t>ヨクゲツ</t>
    </rPh>
    <rPh sb="16" eb="18">
      <t>セイキュウ</t>
    </rPh>
    <phoneticPr fontId="2"/>
  </si>
  <si>
    <t>【ＰＫ研究費】：実績に応じて翌月請求</t>
    <rPh sb="3" eb="6">
      <t>ケンキュウヒ</t>
    </rPh>
    <rPh sb="8" eb="10">
      <t>ジッセキ</t>
    </rPh>
    <rPh sb="11" eb="12">
      <t>オウ</t>
    </rPh>
    <rPh sb="14" eb="16">
      <t>ヨクゲツ</t>
    </rPh>
    <rPh sb="16" eb="18">
      <t>セイキュウ</t>
    </rPh>
    <phoneticPr fontId="2"/>
  </si>
  <si>
    <t>【生検研究費（PRT上必須でない検査に限る）】：実績に応じて翌月請求</t>
    <rPh sb="1" eb="3">
      <t>セイケン</t>
    </rPh>
    <rPh sb="3" eb="6">
      <t>ケンキュウヒ</t>
    </rPh>
    <rPh sb="10" eb="11">
      <t>ウエ</t>
    </rPh>
    <rPh sb="11" eb="13">
      <t>ヒッス</t>
    </rPh>
    <rPh sb="16" eb="18">
      <t>ケンサ</t>
    </rPh>
    <rPh sb="19" eb="20">
      <t>カギ</t>
    </rPh>
    <rPh sb="24" eb="26">
      <t>ジッセキ</t>
    </rPh>
    <rPh sb="27" eb="28">
      <t>オウ</t>
    </rPh>
    <rPh sb="30" eb="32">
      <t>ヨクゲツ</t>
    </rPh>
    <rPh sb="32" eb="34">
      <t>セイキュウ</t>
    </rPh>
    <phoneticPr fontId="2"/>
  </si>
  <si>
    <t>【ＰＫ研究費（PRT上必須でない検査に限る）】：実績に応じて翌月請求</t>
    <rPh sb="3" eb="6">
      <t>ケンキュウヒ</t>
    </rPh>
    <rPh sb="10" eb="11">
      <t>ウエ</t>
    </rPh>
    <rPh sb="11" eb="13">
      <t>ヒッス</t>
    </rPh>
    <rPh sb="16" eb="18">
      <t>ケンサ</t>
    </rPh>
    <rPh sb="19" eb="20">
      <t>カギ</t>
    </rPh>
    <rPh sb="24" eb="26">
      <t>ジッセキ</t>
    </rPh>
    <rPh sb="27" eb="28">
      <t>オウ</t>
    </rPh>
    <rPh sb="30" eb="32">
      <t>ヨクゲツ</t>
    </rPh>
    <rPh sb="32" eb="34">
      <t>セイキュウ</t>
    </rPh>
    <phoneticPr fontId="2"/>
  </si>
  <si>
    <t>治験依頼者</t>
    <rPh sb="0" eb="2">
      <t>チケン</t>
    </rPh>
    <rPh sb="2" eb="4">
      <t>イライ</t>
    </rPh>
    <rPh sb="4" eb="5">
      <t>シャ</t>
    </rPh>
    <phoneticPr fontId="3"/>
  </si>
  <si>
    <t>治験課題名
(邦題)</t>
    <rPh sb="0" eb="2">
      <t>チケン</t>
    </rPh>
    <rPh sb="2" eb="4">
      <t>カダイ</t>
    </rPh>
    <rPh sb="4" eb="5">
      <t>メイ</t>
    </rPh>
    <rPh sb="7" eb="9">
      <t>ホウダイ</t>
    </rPh>
    <phoneticPr fontId="3"/>
  </si>
  <si>
    <t>治験依頼者</t>
    <rPh sb="0" eb="2">
      <t>チケン</t>
    </rPh>
    <rPh sb="2" eb="5">
      <t>イライシャ</t>
    </rPh>
    <phoneticPr fontId="3"/>
  </si>
  <si>
    <t>治験課題名
(邦題)</t>
    <phoneticPr fontId="3"/>
  </si>
  <si>
    <t>20**年　　月　　日
　　　　　　　作成</t>
    <phoneticPr fontId="2"/>
  </si>
  <si>
    <t>継続契約_固定経費（カルテ閲覧のみ）</t>
    <phoneticPr fontId="2"/>
  </si>
  <si>
    <t>継続契約_固定経費</t>
    <rPh sb="0" eb="2">
      <t>ケイゾク</t>
    </rPh>
    <rPh sb="2" eb="4">
      <t>ケイヤク</t>
    </rPh>
    <rPh sb="5" eb="7">
      <t>コテイ</t>
    </rPh>
    <rPh sb="7" eb="9">
      <t>ケイヒ</t>
    </rPh>
    <phoneticPr fontId="2"/>
  </si>
  <si>
    <t>継続契約_新規症例登録経費</t>
    <rPh sb="0" eb="2">
      <t>ケイゾク</t>
    </rPh>
    <rPh sb="2" eb="4">
      <t>ケイヤク</t>
    </rPh>
    <rPh sb="5" eb="7">
      <t>シンキ</t>
    </rPh>
    <rPh sb="7" eb="9">
      <t>ショウレイ</t>
    </rPh>
    <rPh sb="9" eb="11">
      <t>トウロク</t>
    </rPh>
    <rPh sb="11" eb="13">
      <t>ケイヒ</t>
    </rPh>
    <phoneticPr fontId="2"/>
  </si>
  <si>
    <t>(1) 院内CRC
(2) SMO</t>
    <rPh sb="4" eb="6">
      <t>インナイ</t>
    </rPh>
    <phoneticPr fontId="2"/>
  </si>
  <si>
    <t>(1) 登録・投薬中</t>
    <rPh sb="4" eb="6">
      <t>トウロク</t>
    </rPh>
    <rPh sb="7" eb="10">
      <t>トウヤクチュウ</t>
    </rPh>
    <phoneticPr fontId="2"/>
  </si>
  <si>
    <t>(2) 観察・追跡中のみ</t>
    <rPh sb="4" eb="6">
      <t>カンサツ</t>
    </rPh>
    <rPh sb="7" eb="10">
      <t>ツイセキチュウ</t>
    </rPh>
    <phoneticPr fontId="2"/>
  </si>
  <si>
    <t>継続契約_継続症例登録経費</t>
    <rPh sb="0" eb="2">
      <t>ケイゾク</t>
    </rPh>
    <rPh sb="2" eb="4">
      <t>ケイヤク</t>
    </rPh>
    <rPh sb="5" eb="7">
      <t>ケイゾク</t>
    </rPh>
    <rPh sb="7" eb="9">
      <t>ショウレイ</t>
    </rPh>
    <rPh sb="9" eb="11">
      <t>トウロク</t>
    </rPh>
    <rPh sb="11" eb="13">
      <t>ケイヒ</t>
    </rPh>
    <phoneticPr fontId="2"/>
  </si>
  <si>
    <t>(1) 院内CRC賃金</t>
    <rPh sb="4" eb="6">
      <t>インナイ</t>
    </rPh>
    <rPh sb="9" eb="11">
      <t>チンギン</t>
    </rPh>
    <phoneticPr fontId="3"/>
  </si>
  <si>
    <t>(2) SMO利用費</t>
    <rPh sb="7" eb="9">
      <t>リヨウ</t>
    </rPh>
    <rPh sb="9" eb="10">
      <t>ヒ</t>
    </rPh>
    <phoneticPr fontId="3"/>
  </si>
  <si>
    <t>ＰＫ研究費</t>
    <rPh sb="2" eb="5">
      <t>ケンキュウヒ</t>
    </rPh>
    <phoneticPr fontId="2"/>
  </si>
  <si>
    <t>ＰＫ研究費（全症例）</t>
    <rPh sb="2" eb="5">
      <t>ケンキュウヒ</t>
    </rPh>
    <rPh sb="6" eb="7">
      <t>ゼン</t>
    </rPh>
    <rPh sb="7" eb="9">
      <t>ショウレイ</t>
    </rPh>
    <phoneticPr fontId="2"/>
  </si>
  <si>
    <t>生検研究費</t>
    <rPh sb="0" eb="2">
      <t>セイケン</t>
    </rPh>
    <rPh sb="2" eb="5">
      <t>ケンキュウヒ</t>
    </rPh>
    <phoneticPr fontId="2"/>
  </si>
  <si>
    <r>
      <t xml:space="preserve">CRC種別
</t>
    </r>
    <r>
      <rPr>
        <sz val="10.5"/>
        <color rgb="FFFF0000"/>
        <rFont val="ＭＳ 明朝"/>
        <family val="1"/>
        <charset val="128"/>
      </rPr>
      <t>1又は2を選択</t>
    </r>
    <rPh sb="3" eb="5">
      <t>シュベツ</t>
    </rPh>
    <rPh sb="11" eb="13">
      <t>センタク</t>
    </rPh>
    <phoneticPr fontId="2"/>
  </si>
  <si>
    <t>合　計</t>
    <rPh sb="0" eb="1">
      <t>ゴウ</t>
    </rPh>
    <rPh sb="2" eb="3">
      <t>ケイ</t>
    </rPh>
    <phoneticPr fontId="2"/>
  </si>
  <si>
    <t>注意：本表で算出された総額（管理費、間接経費、消費税を除く）ではなく、治験等経費算定表で算定された金額を受託研究費として請求します。</t>
    <phoneticPr fontId="2"/>
  </si>
  <si>
    <t>冷蔵・
恒温</t>
    <phoneticPr fontId="2"/>
  </si>
  <si>
    <t>小　計</t>
    <rPh sb="0" eb="1">
      <t>ショウ</t>
    </rPh>
    <phoneticPr fontId="2"/>
  </si>
  <si>
    <t>１回あたりの
ポイント</t>
    <rPh sb="1" eb="2">
      <t>カイ</t>
    </rPh>
    <phoneticPr fontId="3"/>
  </si>
  <si>
    <t>　　相</t>
    <rPh sb="2" eb="3">
      <t>ソウ</t>
    </rPh>
    <phoneticPr fontId="3"/>
  </si>
  <si>
    <t>Ａ　審査費</t>
    <rPh sb="2" eb="4">
      <t>シンサ</t>
    </rPh>
    <rPh sb="4" eb="5">
      <t>ヒ</t>
    </rPh>
    <phoneticPr fontId="3"/>
  </si>
  <si>
    <t>【コホート追加対応費】：コホート追加契約時に請求</t>
    <rPh sb="5" eb="7">
      <t>ツイカ</t>
    </rPh>
    <rPh sb="7" eb="9">
      <t>タイオウ</t>
    </rPh>
    <rPh sb="9" eb="10">
      <t>ヒ</t>
    </rPh>
    <rPh sb="16" eb="18">
      <t>ツイカ</t>
    </rPh>
    <rPh sb="18" eb="20">
      <t>ケイヤク</t>
    </rPh>
    <rPh sb="20" eb="21">
      <t>ジ</t>
    </rPh>
    <rPh sb="22" eb="24">
      <t>セイキュウ</t>
    </rPh>
    <phoneticPr fontId="2"/>
  </si>
  <si>
    <t>(【継続】臨床試験研究経費ポイント数）×3,000円</t>
    <rPh sb="2" eb="4">
      <t>ケイゾク</t>
    </rPh>
    <rPh sb="5" eb="7">
      <t>リンショウ</t>
    </rPh>
    <rPh sb="7" eb="9">
      <t>シケン</t>
    </rPh>
    <rPh sb="9" eb="11">
      <t>ケンキュウ</t>
    </rPh>
    <rPh sb="11" eb="13">
      <t>ケイヒ</t>
    </rPh>
    <rPh sb="17" eb="18">
      <t>スウ</t>
    </rPh>
    <rPh sb="25" eb="26">
      <t>エン</t>
    </rPh>
    <phoneticPr fontId="3"/>
  </si>
  <si>
    <t>(【継続】臨床試験研究経費ポイント数）×1,000円</t>
    <rPh sb="2" eb="4">
      <t>ケイゾク</t>
    </rPh>
    <rPh sb="5" eb="7">
      <t>リンショウ</t>
    </rPh>
    <rPh sb="7" eb="9">
      <t>シケン</t>
    </rPh>
    <rPh sb="9" eb="11">
      <t>ケンキュウ</t>
    </rPh>
    <rPh sb="11" eb="13">
      <t>ケイヒ</t>
    </rPh>
    <rPh sb="17" eb="18">
      <t>スウ</t>
    </rPh>
    <rPh sb="25" eb="26">
      <t>エン</t>
    </rPh>
    <phoneticPr fontId="3"/>
  </si>
  <si>
    <r>
      <rPr>
        <b/>
        <sz val="11"/>
        <rFont val="ＭＳ ゴシック"/>
        <family val="3"/>
        <charset val="128"/>
      </rPr>
      <t>治験薬等保管経費
：実績に応じて全回収時又は年度末に請求</t>
    </r>
    <r>
      <rPr>
        <sz val="10.5"/>
        <rFont val="ＭＳ ゴシック"/>
        <family val="3"/>
        <charset val="128"/>
      </rPr>
      <t xml:space="preserve">
　・室温　　　　：１ポイント
　・冷蔵・恒温　：２ポイント
　・冷凍・特殊　：３ポイント</t>
    </r>
    <r>
      <rPr>
        <sz val="8"/>
        <rFont val="ＭＳ ゴシック"/>
        <family val="3"/>
        <charset val="128"/>
      </rPr>
      <t xml:space="preserve">
</t>
    </r>
    <rPh sb="2" eb="3">
      <t>ヤク</t>
    </rPh>
    <rPh sb="3" eb="4">
      <t>トウ</t>
    </rPh>
    <rPh sb="4" eb="6">
      <t>ホカン</t>
    </rPh>
    <rPh sb="6" eb="8">
      <t>ケイヒ</t>
    </rPh>
    <rPh sb="10" eb="12">
      <t>ジッセキ</t>
    </rPh>
    <rPh sb="13" eb="14">
      <t>オウ</t>
    </rPh>
    <rPh sb="16" eb="17">
      <t>スベ</t>
    </rPh>
    <rPh sb="17" eb="19">
      <t>カイシュウ</t>
    </rPh>
    <rPh sb="19" eb="20">
      <t>ジ</t>
    </rPh>
    <rPh sb="20" eb="21">
      <t>マタ</t>
    </rPh>
    <rPh sb="22" eb="24">
      <t>ネンド</t>
    </rPh>
    <rPh sb="24" eb="25">
      <t>スエ</t>
    </rPh>
    <rPh sb="26" eb="28">
      <t>セイキュウ</t>
    </rPh>
    <phoneticPr fontId="2"/>
  </si>
  <si>
    <t>提供品の数
(種類・規格毎)</t>
    <rPh sb="0" eb="2">
      <t>テイキョウ</t>
    </rPh>
    <rPh sb="2" eb="3">
      <t>ヒン</t>
    </rPh>
    <rPh sb="4" eb="5">
      <t>カズ</t>
    </rPh>
    <rPh sb="7" eb="9">
      <t>シュルイ</t>
    </rPh>
    <rPh sb="10" eb="12">
      <t>キカク</t>
    </rPh>
    <rPh sb="12" eb="13">
      <t>マイ</t>
    </rPh>
    <phoneticPr fontId="2"/>
  </si>
  <si>
    <t>※紙媒体の提出は不要です</t>
    <rPh sb="1" eb="2">
      <t>カミ</t>
    </rPh>
    <rPh sb="2" eb="4">
      <t>バイタイ</t>
    </rPh>
    <rPh sb="5" eb="7">
      <t>テイシュツ</t>
    </rPh>
    <rPh sb="8" eb="10">
      <t>フヨウ</t>
    </rPh>
    <phoneticPr fontId="2"/>
  </si>
  <si>
    <t>治　験　等　経　費　算　定　表</t>
    <rPh sb="4" eb="5">
      <t>トウ</t>
    </rPh>
    <rPh sb="14" eb="15">
      <t>ヒョウ</t>
    </rPh>
    <phoneticPr fontId="3"/>
  </si>
  <si>
    <t>-</t>
    <phoneticPr fontId="2"/>
  </si>
  <si>
    <t>【コホート追加対応費】：コホート追加契約時に請求</t>
    <rPh sb="5" eb="7">
      <t>ツイカ</t>
    </rPh>
    <rPh sb="7" eb="9">
      <t>タイオウ</t>
    </rPh>
    <rPh sb="9" eb="10">
      <t>ヒ</t>
    </rPh>
    <rPh sb="16" eb="18">
      <t>ツイカ</t>
    </rPh>
    <rPh sb="18" eb="21">
      <t>ケイヤクジ</t>
    </rPh>
    <rPh sb="22" eb="24">
      <t>セイキュウ</t>
    </rPh>
    <phoneticPr fontId="2"/>
  </si>
  <si>
    <t>　　生検・PK実績払いの希望の有無</t>
    <rPh sb="12" eb="14">
      <t>キボウ</t>
    </rPh>
    <rPh sb="15" eb="17">
      <t>ウム</t>
    </rPh>
    <phoneticPr fontId="2"/>
  </si>
  <si>
    <t>(1) 治験：合計ポイント数×1,000円</t>
    <rPh sb="4" eb="6">
      <t>チケン</t>
    </rPh>
    <rPh sb="7" eb="9">
      <t>ゴウケイ</t>
    </rPh>
    <rPh sb="13" eb="14">
      <t>スウ</t>
    </rPh>
    <rPh sb="20" eb="21">
      <t>エン</t>
    </rPh>
    <phoneticPr fontId="3"/>
  </si>
  <si>
    <t>院内CRC</t>
    <rPh sb="0" eb="2">
      <t>インナイ</t>
    </rPh>
    <phoneticPr fontId="2"/>
  </si>
  <si>
    <t>(1) 治験：合計ポイント数×1,000円×症例数</t>
    <rPh sb="4" eb="6">
      <t>チケン</t>
    </rPh>
    <rPh sb="7" eb="9">
      <t>ゴウケイ</t>
    </rPh>
    <rPh sb="13" eb="14">
      <t>スウ</t>
    </rPh>
    <rPh sb="20" eb="21">
      <t>エン</t>
    </rPh>
    <rPh sb="22" eb="24">
      <t>ショウレイ</t>
    </rPh>
    <rPh sb="24" eb="25">
      <t>スウ</t>
    </rPh>
    <phoneticPr fontId="3"/>
  </si>
  <si>
    <t>(1) 治験：合計ポイント数×6,000円</t>
    <rPh sb="4" eb="6">
      <t>チケン</t>
    </rPh>
    <rPh sb="7" eb="9">
      <t>ゴウケイ</t>
    </rPh>
    <rPh sb="13" eb="14">
      <t>スウ</t>
    </rPh>
    <rPh sb="20" eb="21">
      <t>エン</t>
    </rPh>
    <phoneticPr fontId="3"/>
  </si>
  <si>
    <t>(1) 治験：ポイント数×6,000円</t>
    <rPh sb="4" eb="6">
      <t>チケン</t>
    </rPh>
    <rPh sb="11" eb="12">
      <t>スウ</t>
    </rPh>
    <rPh sb="18" eb="19">
      <t>エン</t>
    </rPh>
    <phoneticPr fontId="3"/>
  </si>
  <si>
    <t>(2) 製造販売後臨床試験　：合計ポイント数×0.8×5,000円</t>
    <rPh sb="4" eb="6">
      <t>セイゾウ</t>
    </rPh>
    <rPh sb="6" eb="8">
      <t>ハンバイ</t>
    </rPh>
    <rPh sb="8" eb="9">
      <t>ゴ</t>
    </rPh>
    <rPh sb="9" eb="11">
      <t>リンショウ</t>
    </rPh>
    <rPh sb="11" eb="13">
      <t>シケン</t>
    </rPh>
    <rPh sb="15" eb="17">
      <t>ゴウケイ</t>
    </rPh>
    <rPh sb="21" eb="22">
      <t>スウ</t>
    </rPh>
    <rPh sb="32" eb="33">
      <t>エン</t>
    </rPh>
    <phoneticPr fontId="3"/>
  </si>
  <si>
    <t>(2) 製造販売後臨床試験：合計ポイント数×0.8×1,000円</t>
    <rPh sb="4" eb="6">
      <t>セイゾウ</t>
    </rPh>
    <rPh sb="6" eb="8">
      <t>ハンバイ</t>
    </rPh>
    <rPh sb="8" eb="9">
      <t>ゴ</t>
    </rPh>
    <rPh sb="9" eb="11">
      <t>リンショウ</t>
    </rPh>
    <rPh sb="11" eb="13">
      <t>シケン</t>
    </rPh>
    <rPh sb="14" eb="16">
      <t>ゴウケイ</t>
    </rPh>
    <rPh sb="20" eb="21">
      <t>スウ</t>
    </rPh>
    <rPh sb="31" eb="32">
      <t>エン</t>
    </rPh>
    <phoneticPr fontId="3"/>
  </si>
  <si>
    <t>1又は2を選択</t>
    <rPh sb="1" eb="2">
      <t>マタ</t>
    </rPh>
    <rPh sb="5" eb="7">
      <t>センタク</t>
    </rPh>
    <phoneticPr fontId="3"/>
  </si>
  <si>
    <t>1又は2を選択</t>
    <rPh sb="5" eb="7">
      <t>センタク</t>
    </rPh>
    <phoneticPr fontId="3"/>
  </si>
  <si>
    <t>(2) 製造販売後臨床試験：合計ポイント数×0.8×1,000円×症例数</t>
    <rPh sb="4" eb="6">
      <t>セイゾウ</t>
    </rPh>
    <rPh sb="6" eb="8">
      <t>ハンバイ</t>
    </rPh>
    <rPh sb="8" eb="9">
      <t>ゴ</t>
    </rPh>
    <rPh sb="9" eb="11">
      <t>リンショウ</t>
    </rPh>
    <rPh sb="11" eb="13">
      <t>シケン</t>
    </rPh>
    <rPh sb="14" eb="16">
      <t>ゴウケイ</t>
    </rPh>
    <rPh sb="20" eb="21">
      <t>スウ</t>
    </rPh>
    <rPh sb="31" eb="32">
      <t>エン</t>
    </rPh>
    <rPh sb="33" eb="35">
      <t>ショウレイ</t>
    </rPh>
    <rPh sb="35" eb="36">
      <t>スウ</t>
    </rPh>
    <phoneticPr fontId="3"/>
  </si>
  <si>
    <t>(2) 製造販売後臨床試験　：ポイント数×0.8×5,000円</t>
    <rPh sb="4" eb="6">
      <t>セイゾウ</t>
    </rPh>
    <rPh sb="6" eb="8">
      <t>ハンバイ</t>
    </rPh>
    <rPh sb="8" eb="9">
      <t>ゴ</t>
    </rPh>
    <rPh sb="9" eb="11">
      <t>リンショウ</t>
    </rPh>
    <rPh sb="11" eb="13">
      <t>シケン</t>
    </rPh>
    <rPh sb="19" eb="20">
      <t>スウ</t>
    </rPh>
    <rPh sb="30" eb="31">
      <t>エン</t>
    </rPh>
    <phoneticPr fontId="3"/>
  </si>
  <si>
    <t>E　 管理費</t>
    <phoneticPr fontId="3"/>
  </si>
  <si>
    <t>A+D</t>
    <phoneticPr fontId="3"/>
  </si>
  <si>
    <t>( A+D  )×20%</t>
    <phoneticPr fontId="3"/>
  </si>
  <si>
    <t xml:space="preserve">  A+D+E</t>
    <phoneticPr fontId="3"/>
  </si>
  <si>
    <t>E 　 管理費</t>
    <phoneticPr fontId="3"/>
  </si>
  <si>
    <t xml:space="preserve">  Ａ +E </t>
    <phoneticPr fontId="3"/>
  </si>
  <si>
    <t>F　　　臨床試験研究経費</t>
    <rPh sb="4" eb="6">
      <t>リンショウ</t>
    </rPh>
    <rPh sb="6" eb="8">
      <t>シケン</t>
    </rPh>
    <rPh sb="8" eb="10">
      <t>ケンキュウ</t>
    </rPh>
    <rPh sb="10" eb="12">
      <t>ケイヒ</t>
    </rPh>
    <phoneticPr fontId="3"/>
  </si>
  <si>
    <t>E　　  管理費</t>
    <phoneticPr fontId="3"/>
  </si>
  <si>
    <t>G＋H　運営費</t>
    <rPh sb="4" eb="7">
      <t>ウンエイヒ</t>
    </rPh>
    <phoneticPr fontId="3"/>
  </si>
  <si>
    <t>SMO</t>
    <phoneticPr fontId="2"/>
  </si>
  <si>
    <t>拡大治験</t>
    <rPh sb="0" eb="4">
      <t>カクダイチケン</t>
    </rPh>
    <phoneticPr fontId="2"/>
  </si>
  <si>
    <t>G：　治験薬等管理経費・  H：　ＣＲＣ経費</t>
    <rPh sb="3" eb="6">
      <t>チケンヤク</t>
    </rPh>
    <rPh sb="6" eb="7">
      <t>トウ</t>
    </rPh>
    <rPh sb="7" eb="9">
      <t>カンリ</t>
    </rPh>
    <rPh sb="9" eb="11">
      <t>ケイヒ</t>
    </rPh>
    <rPh sb="20" eb="22">
      <t>ケイヒ</t>
    </rPh>
    <phoneticPr fontId="2"/>
  </si>
  <si>
    <t>E+ F＋Ｇ+Ｈ</t>
    <phoneticPr fontId="3"/>
  </si>
  <si>
    <t>B 　試験開始準備費
　　（コホート追加）</t>
    <rPh sb="3" eb="5">
      <t>シケン</t>
    </rPh>
    <rPh sb="5" eb="7">
      <t>カイシ</t>
    </rPh>
    <rPh sb="7" eb="9">
      <t>ジュンビ</t>
    </rPh>
    <rPh sb="9" eb="10">
      <t>ヒ</t>
    </rPh>
    <rPh sb="18" eb="20">
      <t>ツイカ</t>
    </rPh>
    <phoneticPr fontId="3"/>
  </si>
  <si>
    <t>E  管理費</t>
    <phoneticPr fontId="3"/>
  </si>
  <si>
    <t>B＋E</t>
    <phoneticPr fontId="3"/>
  </si>
  <si>
    <t xml:space="preserve"> B×20％</t>
    <phoneticPr fontId="3"/>
  </si>
  <si>
    <t>（F+G＋H）×20％</t>
    <phoneticPr fontId="3"/>
  </si>
  <si>
    <t>F　臨床試験研究経費</t>
    <rPh sb="2" eb="4">
      <t>リンショウ</t>
    </rPh>
    <rPh sb="4" eb="6">
      <t>シケン</t>
    </rPh>
    <rPh sb="6" eb="8">
      <t>ケンキュウ</t>
    </rPh>
    <rPh sb="8" eb="10">
      <t>ケイヒ</t>
    </rPh>
    <phoneticPr fontId="3"/>
  </si>
  <si>
    <t>H　ＣＲＣ経費</t>
    <rPh sb="5" eb="7">
      <t>ケイヒ</t>
    </rPh>
    <phoneticPr fontId="3"/>
  </si>
  <si>
    <t>（F＋H）×20％</t>
    <phoneticPr fontId="3"/>
  </si>
  <si>
    <t>E＋F＋H</t>
    <phoneticPr fontId="3"/>
  </si>
  <si>
    <t>G　治験薬等管理経費</t>
    <rPh sb="2" eb="5">
      <t>チケンヤク</t>
    </rPh>
    <rPh sb="5" eb="6">
      <t>トウ</t>
    </rPh>
    <rPh sb="6" eb="8">
      <t>カンリ</t>
    </rPh>
    <rPh sb="8" eb="10">
      <t>ケイヒ</t>
    </rPh>
    <phoneticPr fontId="3"/>
  </si>
  <si>
    <t>H　CRC経費</t>
    <rPh sb="5" eb="7">
      <t>ケイヒ</t>
    </rPh>
    <phoneticPr fontId="3"/>
  </si>
  <si>
    <r>
      <t>F　臨床試験研究経費</t>
    </r>
    <r>
      <rPr>
        <sz val="10.5"/>
        <color rgb="FFFF0000"/>
        <rFont val="ＭＳ 明朝"/>
        <family val="1"/>
        <charset val="128"/>
      </rPr>
      <t xml:space="preserve">
　　1又は2を選択</t>
    </r>
    <rPh sb="2" eb="4">
      <t>リンショウ</t>
    </rPh>
    <rPh sb="4" eb="6">
      <t>シケン</t>
    </rPh>
    <rPh sb="6" eb="8">
      <t>ケンキュウ</t>
    </rPh>
    <rPh sb="8" eb="10">
      <t>ケイヒ</t>
    </rPh>
    <rPh sb="14" eb="15">
      <t>マタ</t>
    </rPh>
    <rPh sb="18" eb="20">
      <t>センタク</t>
    </rPh>
    <phoneticPr fontId="3"/>
  </si>
  <si>
    <r>
      <t xml:space="preserve">F　臨床試験研究経費
</t>
    </r>
    <r>
      <rPr>
        <sz val="10.5"/>
        <color rgb="FFFF0000"/>
        <rFont val="ＭＳ 明朝"/>
        <family val="1"/>
        <charset val="128"/>
      </rPr>
      <t>　　1又は2を選択</t>
    </r>
    <rPh sb="2" eb="4">
      <t>リンショウ</t>
    </rPh>
    <rPh sb="4" eb="6">
      <t>シケン</t>
    </rPh>
    <rPh sb="6" eb="8">
      <t>ケンキュウ</t>
    </rPh>
    <rPh sb="8" eb="10">
      <t>ケイヒ</t>
    </rPh>
    <phoneticPr fontId="3"/>
  </si>
  <si>
    <t>B　試験開始準備費</t>
    <rPh sb="2" eb="4">
      <t>シケン</t>
    </rPh>
    <rPh sb="4" eb="6">
      <t>カイシ</t>
    </rPh>
    <rPh sb="6" eb="8">
      <t>ジュンビ</t>
    </rPh>
    <rPh sb="8" eb="9">
      <t>ヒ</t>
    </rPh>
    <phoneticPr fontId="2"/>
  </si>
  <si>
    <t>レジメン数×20,000円</t>
    <rPh sb="4" eb="5">
      <t>スウ</t>
    </rPh>
    <rPh sb="12" eb="13">
      <t>エン</t>
    </rPh>
    <phoneticPr fontId="2"/>
  </si>
  <si>
    <t>レジメン数×10,000円</t>
    <rPh sb="4" eb="5">
      <t>スウ</t>
    </rPh>
    <rPh sb="12" eb="13">
      <t>エン</t>
    </rPh>
    <phoneticPr fontId="2"/>
  </si>
  <si>
    <t>レジメン</t>
    <phoneticPr fontId="2"/>
  </si>
  <si>
    <t>(院内：レジメン数×20,000円、SMO：レジメン数×10,000円、拡大治験：0円)</t>
    <rPh sb="1" eb="3">
      <t>インナイ</t>
    </rPh>
    <rPh sb="8" eb="9">
      <t>スウ</t>
    </rPh>
    <rPh sb="16" eb="17">
      <t>エン</t>
    </rPh>
    <rPh sb="26" eb="27">
      <t>スウ</t>
    </rPh>
    <rPh sb="34" eb="35">
      <t>エン</t>
    </rPh>
    <rPh sb="36" eb="40">
      <t>カクダイチケン</t>
    </rPh>
    <rPh sb="42" eb="43">
      <t>エン</t>
    </rPh>
    <phoneticPr fontId="2"/>
  </si>
  <si>
    <r>
      <t>Ａ　審査費
　</t>
    </r>
    <r>
      <rPr>
        <sz val="10.5"/>
        <color rgb="FFFF0000"/>
        <rFont val="ＭＳ 明朝"/>
        <family val="1"/>
        <charset val="128"/>
      </rPr>
      <t>　</t>
    </r>
    <rPh sb="2" eb="4">
      <t>シンサ</t>
    </rPh>
    <rPh sb="4" eb="5">
      <t>ヒ</t>
    </rPh>
    <phoneticPr fontId="3"/>
  </si>
  <si>
    <t>1又は2を選択</t>
    <phoneticPr fontId="2"/>
  </si>
  <si>
    <t>継　続</t>
  </si>
  <si>
    <r>
      <t>【継続契約_継続症例登録経費（初回投与から１年以上継続）】：</t>
    </r>
    <r>
      <rPr>
        <b/>
        <sz val="11"/>
        <color rgb="FFFF0000"/>
        <rFont val="ＭＳ Ｐゴシック"/>
        <family val="3"/>
        <charset val="128"/>
        <scheme val="minor"/>
      </rPr>
      <t>年度当初</t>
    </r>
    <r>
      <rPr>
        <b/>
        <sz val="11"/>
        <color theme="1"/>
        <rFont val="ＭＳ Ｐゴシック"/>
        <family val="3"/>
        <charset val="128"/>
        <scheme val="minor"/>
      </rPr>
      <t>に請求</t>
    </r>
    <rPh sb="1" eb="3">
      <t>ケイゾク</t>
    </rPh>
    <rPh sb="3" eb="5">
      <t>ケイヤク</t>
    </rPh>
    <rPh sb="6" eb="8">
      <t>ケイゾク</t>
    </rPh>
    <rPh sb="8" eb="10">
      <t>ショウレイ</t>
    </rPh>
    <rPh sb="10" eb="12">
      <t>トウロク</t>
    </rPh>
    <rPh sb="12" eb="14">
      <t>ケイヒ</t>
    </rPh>
    <rPh sb="15" eb="17">
      <t>ショカイ</t>
    </rPh>
    <rPh sb="17" eb="19">
      <t>トウヨ</t>
    </rPh>
    <rPh sb="22" eb="25">
      <t>ネンイジョウ</t>
    </rPh>
    <rPh sb="25" eb="27">
      <t>ケイゾク</t>
    </rPh>
    <rPh sb="30" eb="32">
      <t>ネンド</t>
    </rPh>
    <rPh sb="32" eb="34">
      <t>トウショ</t>
    </rPh>
    <rPh sb="35" eb="37">
      <t>セイキュウ</t>
    </rPh>
    <phoneticPr fontId="2"/>
  </si>
  <si>
    <r>
      <t>：</t>
    </r>
    <r>
      <rPr>
        <b/>
        <sz val="12"/>
        <color rgb="FFFF0000"/>
        <rFont val="ＭＳ Ｐゴシック"/>
        <family val="3"/>
        <charset val="128"/>
      </rPr>
      <t>年度当初</t>
    </r>
    <r>
      <rPr>
        <b/>
        <sz val="12"/>
        <rFont val="ＭＳ Ｐゴシック"/>
        <family val="3"/>
        <charset val="128"/>
      </rPr>
      <t>に請求</t>
    </r>
    <rPh sb="1" eb="3">
      <t>ネンド</t>
    </rPh>
    <rPh sb="3" eb="5">
      <t>トウショ</t>
    </rPh>
    <rPh sb="6" eb="8">
      <t>セイキュウ</t>
    </rPh>
    <phoneticPr fontId="2"/>
  </si>
  <si>
    <r>
      <t>【継続契約_固定経費（カルテ閲覧のみ）】　：</t>
    </r>
    <r>
      <rPr>
        <b/>
        <sz val="12"/>
        <color rgb="FFFF0000"/>
        <rFont val="ＭＳ Ｐゴシック"/>
        <family val="3"/>
        <charset val="128"/>
      </rPr>
      <t>年度当初</t>
    </r>
    <r>
      <rPr>
        <b/>
        <sz val="12"/>
        <rFont val="ＭＳ Ｐゴシック"/>
        <family val="3"/>
        <charset val="128"/>
      </rPr>
      <t>に請求</t>
    </r>
    <rPh sb="14" eb="16">
      <t>エツラン</t>
    </rPh>
    <rPh sb="22" eb="26">
      <t>ネンドトウショ</t>
    </rPh>
    <phoneticPr fontId="2"/>
  </si>
  <si>
    <r>
      <t>【継続契約_固定経費】　：</t>
    </r>
    <r>
      <rPr>
        <b/>
        <sz val="12"/>
        <color rgb="FFFF0000"/>
        <rFont val="ＭＳ Ｐゴシック"/>
        <family val="3"/>
        <charset val="128"/>
      </rPr>
      <t>年度当初に</t>
    </r>
    <r>
      <rPr>
        <b/>
        <sz val="12"/>
        <rFont val="ＭＳ Ｐゴシック"/>
        <family val="3"/>
        <charset val="128"/>
      </rPr>
      <t>請求</t>
    </r>
    <rPh sb="1" eb="3">
      <t>ケイゾク</t>
    </rPh>
    <rPh sb="3" eb="5">
      <t>ケイヤク</t>
    </rPh>
    <rPh sb="6" eb="8">
      <t>コテイ</t>
    </rPh>
    <rPh sb="8" eb="10">
      <t>ケイヒ</t>
    </rPh>
    <rPh sb="13" eb="17">
      <t>ネンドトウショ</t>
    </rPh>
    <rPh sb="18" eb="20">
      <t>セイキュウ</t>
    </rPh>
    <phoneticPr fontId="2"/>
  </si>
  <si>
    <t>【試験の状況】</t>
    <rPh sb="1" eb="3">
      <t>シケン</t>
    </rPh>
    <rPh sb="4" eb="6">
      <t>ジョウキョウ</t>
    </rPh>
    <phoneticPr fontId="2"/>
  </si>
  <si>
    <t>D　治験関係システム利用料</t>
    <rPh sb="2" eb="4">
      <t>チケン</t>
    </rPh>
    <rPh sb="4" eb="6">
      <t>カンケイ</t>
    </rPh>
    <rPh sb="10" eb="13">
      <t>リヨウリョウ</t>
    </rPh>
    <phoneticPr fontId="2"/>
  </si>
  <si>
    <t>I×20％</t>
    <phoneticPr fontId="3"/>
  </si>
  <si>
    <t>-</t>
    <phoneticPr fontId="2"/>
  </si>
  <si>
    <t>　</t>
    <phoneticPr fontId="2"/>
  </si>
  <si>
    <t>新規登録予定症例</t>
    <rPh sb="0" eb="2">
      <t>シンキ</t>
    </rPh>
    <rPh sb="2" eb="4">
      <t>トウロク</t>
    </rPh>
    <rPh sb="4" eb="6">
      <t>ヨテイ</t>
    </rPh>
    <rPh sb="6" eb="8">
      <t>ショウレイ</t>
    </rPh>
    <phoneticPr fontId="2"/>
  </si>
  <si>
    <t>(試験支援室memo）</t>
    <rPh sb="1" eb="6">
      <t>シケンシエンシツ</t>
    </rPh>
    <phoneticPr fontId="2"/>
  </si>
  <si>
    <t>【継続契約_固定経費】</t>
    <rPh sb="1" eb="5">
      <t>ケイゾクケイヤク</t>
    </rPh>
    <rPh sb="6" eb="10">
      <t>コテイケイヒ</t>
    </rPh>
    <phoneticPr fontId="2"/>
  </si>
  <si>
    <t>【継続契約_継続症例登録経費】</t>
    <rPh sb="1" eb="5">
      <t>ケイゾクケイヤク</t>
    </rPh>
    <rPh sb="6" eb="8">
      <t>ケイゾク</t>
    </rPh>
    <rPh sb="8" eb="10">
      <t>ショウレイ</t>
    </rPh>
    <rPh sb="10" eb="12">
      <t>トウロク</t>
    </rPh>
    <rPh sb="12" eb="14">
      <t>ケイヒ</t>
    </rPh>
    <phoneticPr fontId="2"/>
  </si>
  <si>
    <t>契約締結時請求金額は毎年下記の参照セルを変更すること</t>
    <rPh sb="0" eb="5">
      <t>ケイヤクテイケツジ</t>
    </rPh>
    <rPh sb="5" eb="9">
      <t>セイキュウキンガク</t>
    </rPh>
    <rPh sb="10" eb="12">
      <t>マイトシ</t>
    </rPh>
    <rPh sb="12" eb="14">
      <t>カキ</t>
    </rPh>
    <rPh sb="15" eb="17">
      <t>サンショウ</t>
    </rPh>
    <rPh sb="20" eb="22">
      <t>ヘンコウ</t>
    </rPh>
    <phoneticPr fontId="2"/>
  </si>
  <si>
    <t>🔹</t>
    <phoneticPr fontId="2"/>
  </si>
  <si>
    <t>治験の期間</t>
    <rPh sb="0" eb="2">
      <t>チケン</t>
    </rPh>
    <rPh sb="3" eb="5">
      <t>キカン</t>
    </rPh>
    <phoneticPr fontId="2"/>
  </si>
  <si>
    <t>契約期間</t>
    <rPh sb="0" eb="4">
      <t>ケイヤクキカン</t>
    </rPh>
    <phoneticPr fontId="2"/>
  </si>
  <si>
    <t>契約期間  ：契約締結日　から　西暦　　　年３月　３１日　まで</t>
    <rPh sb="0" eb="1">
      <t>チギリ</t>
    </rPh>
    <rPh sb="1" eb="2">
      <t>ヤク</t>
    </rPh>
    <rPh sb="2" eb="3">
      <t>キ</t>
    </rPh>
    <rPh sb="3" eb="4">
      <t>アイダ</t>
    </rPh>
    <rPh sb="7" eb="12">
      <t>ケイヤクテイケツヒ</t>
    </rPh>
    <rPh sb="16" eb="18">
      <t>セイレキ</t>
    </rPh>
    <rPh sb="21" eb="22">
      <t>ネン</t>
    </rPh>
    <rPh sb="23" eb="24">
      <t>ツキ</t>
    </rPh>
    <rPh sb="27" eb="28">
      <t>ニチ</t>
    </rPh>
    <phoneticPr fontId="2"/>
  </si>
  <si>
    <t>治験の期間：西暦　　　年　　月　　日　から　西暦　　　年　　 月　  日　まで</t>
    <rPh sb="0" eb="2">
      <t>チケン</t>
    </rPh>
    <rPh sb="3" eb="5">
      <t>キカン</t>
    </rPh>
    <rPh sb="6" eb="8">
      <t>セイレキ</t>
    </rPh>
    <rPh sb="11" eb="12">
      <t>ネン</t>
    </rPh>
    <rPh sb="14" eb="15">
      <t>ツキ</t>
    </rPh>
    <rPh sb="17" eb="18">
      <t>ニチ</t>
    </rPh>
    <rPh sb="22" eb="24">
      <t>セイレキ</t>
    </rPh>
    <rPh sb="27" eb="28">
      <t>ネン</t>
    </rPh>
    <rPh sb="31" eb="32">
      <t>ツキ</t>
    </rPh>
    <rPh sb="35" eb="36">
      <t>ニチ</t>
    </rPh>
    <phoneticPr fontId="2"/>
  </si>
  <si>
    <t>治験の期間</t>
    <rPh sb="0" eb="2">
      <t>チケン</t>
    </rPh>
    <rPh sb="3" eb="5">
      <t>キカン</t>
    </rPh>
    <phoneticPr fontId="3"/>
  </si>
  <si>
    <t>西暦　　年　　月　　日　から　西暦　　年　　月　　日　まで</t>
    <rPh sb="0" eb="2">
      <t>セイレキ</t>
    </rPh>
    <rPh sb="4" eb="5">
      <t>ネン</t>
    </rPh>
    <rPh sb="7" eb="8">
      <t>ツキ</t>
    </rPh>
    <rPh sb="10" eb="11">
      <t>ニチ</t>
    </rPh>
    <rPh sb="15" eb="17">
      <t>セイレキ</t>
    </rPh>
    <rPh sb="19" eb="20">
      <t>ネン</t>
    </rPh>
    <rPh sb="22" eb="23">
      <t>ツキ</t>
    </rPh>
    <rPh sb="25" eb="26">
      <t>ニチ</t>
    </rPh>
    <phoneticPr fontId="3"/>
  </si>
  <si>
    <t>契約締結日　から　西暦　　年　３月　３１日　まで</t>
    <rPh sb="0" eb="5">
      <t>ケイヤクテイケツヒ</t>
    </rPh>
    <rPh sb="9" eb="11">
      <t>セイレキ</t>
    </rPh>
    <rPh sb="13" eb="14">
      <t>ネン</t>
    </rPh>
    <rPh sb="16" eb="17">
      <t>ツキ</t>
    </rPh>
    <rPh sb="20" eb="21">
      <t>ニチ</t>
    </rPh>
    <phoneticPr fontId="3"/>
  </si>
  <si>
    <t>年度</t>
    <rPh sb="0" eb="2">
      <t>ネンド</t>
    </rPh>
    <phoneticPr fontId="2"/>
  </si>
  <si>
    <t>該当年度</t>
    <rPh sb="0" eb="2">
      <t>ガイトウ</t>
    </rPh>
    <rPh sb="2" eb="4">
      <t>ネンド</t>
    </rPh>
    <phoneticPr fontId="2"/>
  </si>
  <si>
    <t>令和</t>
  </si>
  <si>
    <r>
      <t>（</t>
    </r>
    <r>
      <rPr>
        <b/>
        <sz val="12"/>
        <color theme="1"/>
        <rFont val="ＭＳ Ｐゴシック"/>
        <family val="3"/>
        <charset val="128"/>
        <scheme val="minor"/>
      </rPr>
      <t>新規の場合は</t>
    </r>
    <r>
      <rPr>
        <b/>
        <u/>
        <sz val="12"/>
        <color theme="1"/>
        <rFont val="ＭＳ Ｐゴシック"/>
        <family val="3"/>
        <charset val="128"/>
        <scheme val="minor"/>
      </rPr>
      <t>契約開始日の属する年度</t>
    </r>
    <r>
      <rPr>
        <b/>
        <sz val="12"/>
        <color theme="1"/>
        <rFont val="ＭＳ Ｐゴシック"/>
        <family val="3"/>
        <charset val="128"/>
        <scheme val="minor"/>
      </rPr>
      <t>、継続の場合は</t>
    </r>
    <r>
      <rPr>
        <b/>
        <u/>
        <sz val="12"/>
        <color theme="1"/>
        <rFont val="ＭＳ Ｐゴシック"/>
        <family val="3"/>
        <charset val="128"/>
        <scheme val="minor"/>
      </rPr>
      <t>該当年度</t>
    </r>
    <r>
      <rPr>
        <sz val="12"/>
        <color theme="1"/>
        <rFont val="ＭＳ Ｐゴシック"/>
        <family val="2"/>
        <charset val="128"/>
        <scheme val="minor"/>
      </rPr>
      <t>を記載）</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</si>
</sst>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 #,##0_ ;_ * \-#,##0_ ;_ * &quot;-&quot;_ ;_ @_ "/>
    <numFmt numFmtId="176" formatCode="0_);[Red]\(0\)"/>
    <numFmt numFmtId="177" formatCode="#,##0_ "/>
    <numFmt numFmtId="178" formatCode="#,##0;[Red]#,##0"/>
    <numFmt numFmtId="179" formatCode="[$-F800]dddd\,\ mmmm\ dd\,\ yyyy"/>
    <numFmt numFmtId="180" formatCode="#,##0_);[Red]\(#,##0\)"/>
    <numFmt numFmtId="181" formatCode="0.0_ "/>
  </numFmts>
  <fonts count="73">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0.5"/>
      <name val="ＭＳ 明朝"/>
      <family val="1"/>
      <charset val="128"/>
    </font>
    <font>
      <sz val="14"/>
      <name val="ＭＳ 明朝"/>
      <family val="1"/>
      <charset val="128"/>
    </font>
    <font>
      <sz val="11"/>
      <name val="ＭＳ 明朝"/>
      <family val="1"/>
      <charset val="128"/>
    </font>
    <font>
      <sz val="11"/>
      <name val="ＭＳ Ｐ明朝"/>
      <family val="1"/>
      <charset val="128"/>
    </font>
    <font>
      <u/>
      <sz val="14"/>
      <name val="ＭＳ 明朝"/>
      <family val="1"/>
      <charset val="128"/>
    </font>
    <font>
      <sz val="12"/>
      <name val="ＭＳ Ｐ明朝"/>
      <family val="1"/>
      <charset val="128"/>
    </font>
    <font>
      <sz val="8"/>
      <name val="ＭＳ Ｐ明朝"/>
      <family val="1"/>
      <charset val="128"/>
    </font>
    <font>
      <sz val="10.5"/>
      <color rgb="FF0070C0"/>
      <name val="ＭＳ 明朝"/>
      <family val="1"/>
      <charset val="128"/>
    </font>
    <font>
      <sz val="10"/>
      <name val="ＭＳ 明朝"/>
      <family val="1"/>
      <charset val="128"/>
    </font>
    <font>
      <b/>
      <u/>
      <sz val="16"/>
      <color theme="3"/>
      <name val="ＭＳ 明朝"/>
      <family val="1"/>
      <charset val="128"/>
    </font>
    <font>
      <b/>
      <sz val="12"/>
      <name val="ＭＳ Ｐゴシック"/>
      <family val="3"/>
      <charset val="128"/>
    </font>
    <font>
      <sz val="10.5"/>
      <color rgb="FFFF0000"/>
      <name val="ＭＳ 明朝"/>
      <family val="1"/>
      <charset val="128"/>
    </font>
    <font>
      <sz val="11"/>
      <color rgb="FFFF0000"/>
      <name val="ＭＳ Ｐゴシック"/>
      <family val="3"/>
      <charset val="128"/>
    </font>
    <font>
      <b/>
      <sz val="11"/>
      <color theme="1"/>
      <name val="ＭＳ Ｐゴシック"/>
      <family val="3"/>
      <charset val="128"/>
      <scheme val="minor"/>
    </font>
    <font>
      <b/>
      <sz val="10.5"/>
      <color rgb="FF0070C0"/>
      <name val="ＭＳ 明朝"/>
      <family val="1"/>
      <charset val="128"/>
    </font>
    <font>
      <sz val="11"/>
      <color theme="1"/>
      <name val="ＭＳ Ｐゴシック"/>
      <family val="2"/>
      <charset val="128"/>
      <scheme val="minor"/>
    </font>
    <font>
      <sz val="9"/>
      <name val="ＭＳ 明朝"/>
      <family val="1"/>
      <charset val="128"/>
    </font>
    <font>
      <sz val="9"/>
      <color rgb="FFFF0000"/>
      <name val="ＭＳ 明朝"/>
      <family val="1"/>
      <charset val="128"/>
    </font>
    <font>
      <sz val="11"/>
      <color theme="1"/>
      <name val="ＭＳ Ｐゴシック"/>
      <family val="3"/>
      <charset val="128"/>
      <scheme val="minor"/>
    </font>
    <font>
      <sz val="12"/>
      <name val="ＭＳ 明朝"/>
      <family val="1"/>
      <charset val="128"/>
    </font>
    <font>
      <b/>
      <sz val="10.5"/>
      <name val="ＭＳ 明朝"/>
      <family val="1"/>
      <charset val="128"/>
    </font>
    <font>
      <b/>
      <sz val="14"/>
      <name val="ＭＳ Ｐゴシック"/>
      <family val="3"/>
      <charset val="128"/>
    </font>
    <font>
      <b/>
      <sz val="14"/>
      <color theme="1"/>
      <name val="ＭＳ Ｐゴシック"/>
      <family val="3"/>
      <charset val="128"/>
      <scheme val="minor"/>
    </font>
    <font>
      <sz val="9"/>
      <name val="ＭＳ Ｐゴシック"/>
      <family val="3"/>
      <charset val="128"/>
    </font>
    <font>
      <b/>
      <sz val="11"/>
      <name val="ＭＳ Ｐゴシック"/>
      <family val="3"/>
      <charset val="128"/>
    </font>
    <font>
      <sz val="10"/>
      <color theme="1"/>
      <name val="ＭＳ Ｐゴシック"/>
      <family val="2"/>
      <charset val="128"/>
      <scheme val="minor"/>
    </font>
    <font>
      <b/>
      <sz val="9"/>
      <color indexed="81"/>
      <name val="ＭＳ Ｐゴシック"/>
      <family val="3"/>
      <charset val="128"/>
    </font>
    <font>
      <sz val="10.5"/>
      <name val="ＭＳ ゴシック"/>
      <family val="3"/>
      <charset val="128"/>
    </font>
    <font>
      <sz val="11"/>
      <name val="ＭＳ ゴシック"/>
      <family val="3"/>
      <charset val="128"/>
    </font>
    <font>
      <b/>
      <sz val="10.5"/>
      <name val="ＭＳ ゴシック"/>
      <family val="3"/>
      <charset val="128"/>
    </font>
    <font>
      <sz val="10.5"/>
      <color rgb="FFFF0000"/>
      <name val="ＭＳ ゴシック"/>
      <family val="3"/>
      <charset val="128"/>
    </font>
    <font>
      <b/>
      <u/>
      <sz val="18"/>
      <color rgb="FFFF0000"/>
      <name val="ＭＳ 明朝"/>
      <family val="1"/>
      <charset val="128"/>
    </font>
    <font>
      <b/>
      <sz val="11"/>
      <name val="ＭＳ ゴシック"/>
      <family val="3"/>
      <charset val="128"/>
    </font>
    <font>
      <sz val="11"/>
      <color theme="1"/>
      <name val="ＭＳ ゴシック"/>
      <family val="3"/>
      <charset val="128"/>
    </font>
    <font>
      <b/>
      <sz val="9"/>
      <name val="ＭＳ 明朝"/>
      <family val="1"/>
      <charset val="128"/>
    </font>
    <font>
      <sz val="8"/>
      <name val="ＭＳ ゴシック"/>
      <family val="3"/>
      <charset val="128"/>
    </font>
    <font>
      <b/>
      <sz val="11"/>
      <color rgb="FFFF0000"/>
      <name val="ＭＳ Ｐゴシック"/>
      <family val="3"/>
      <charset val="128"/>
      <scheme val="minor"/>
    </font>
    <font>
      <sz val="12"/>
      <color theme="1"/>
      <name val="ＭＳ Ｐゴシック"/>
      <family val="3"/>
      <charset val="128"/>
      <scheme val="minor"/>
    </font>
    <font>
      <b/>
      <sz val="12"/>
      <color rgb="FFFF0000"/>
      <name val="ＭＳ Ｐゴシック"/>
      <family val="3"/>
      <charset val="128"/>
      <scheme val="minor"/>
    </font>
    <font>
      <sz val="8"/>
      <color rgb="FFFF0000"/>
      <name val="ＭＳ 明朝"/>
      <family val="1"/>
      <charset val="128"/>
    </font>
    <font>
      <b/>
      <sz val="10"/>
      <color theme="1"/>
      <name val="ＭＳ Ｐゴシック"/>
      <family val="3"/>
      <charset val="128"/>
      <scheme val="minor"/>
    </font>
    <font>
      <b/>
      <sz val="9"/>
      <color theme="1"/>
      <name val="ＭＳ Ｐゴシック"/>
      <family val="3"/>
      <charset val="128"/>
      <scheme val="minor"/>
    </font>
    <font>
      <u/>
      <sz val="11"/>
      <color theme="10"/>
      <name val="ＭＳ Ｐゴシック"/>
      <family val="2"/>
      <charset val="128"/>
      <scheme val="minor"/>
    </font>
    <font>
      <sz val="12"/>
      <name val="ＭＳ Ｐゴシック"/>
      <family val="3"/>
      <charset val="128"/>
    </font>
    <font>
      <sz val="9"/>
      <color indexed="81"/>
      <name val="MS P ゴシック"/>
      <family val="3"/>
      <charset val="128"/>
    </font>
    <font>
      <sz val="12"/>
      <color rgb="FFFF0000"/>
      <name val="ＭＳ Ｐゴシック"/>
      <family val="3"/>
      <charset val="128"/>
    </font>
    <font>
      <sz val="18"/>
      <name val="ＭＳ Ｐゴシック"/>
      <family val="3"/>
      <charset val="128"/>
    </font>
    <font>
      <b/>
      <sz val="9"/>
      <color indexed="81"/>
      <name val="MS P ゴシック"/>
      <family val="3"/>
      <charset val="128"/>
    </font>
    <font>
      <sz val="14"/>
      <name val="ＭＳ Ｐゴシック"/>
      <family val="3"/>
      <charset val="128"/>
    </font>
    <font>
      <b/>
      <sz val="12"/>
      <color theme="1"/>
      <name val="ＭＳ Ｐゴシック"/>
      <family val="3"/>
      <charset val="128"/>
      <scheme val="minor"/>
    </font>
    <font>
      <b/>
      <sz val="11"/>
      <name val="ＭＳ 明朝"/>
      <family val="1"/>
      <charset val="128"/>
    </font>
    <font>
      <b/>
      <sz val="11"/>
      <color theme="1"/>
      <name val="ＭＳ Ｐゴシック"/>
      <family val="3"/>
      <charset val="128"/>
    </font>
    <font>
      <b/>
      <sz val="10.5"/>
      <color theme="1"/>
      <name val="ＭＳ Ｐゴシック"/>
      <family val="3"/>
      <charset val="128"/>
      <scheme val="minor"/>
    </font>
    <font>
      <b/>
      <sz val="10.5"/>
      <name val="ＭＳ Ｐゴシック"/>
      <family val="3"/>
      <charset val="128"/>
    </font>
    <font>
      <sz val="10.5"/>
      <color theme="1"/>
      <name val="ＭＳ Ｐゴシック"/>
      <family val="3"/>
      <charset val="128"/>
      <scheme val="minor"/>
    </font>
    <font>
      <sz val="10.5"/>
      <name val="ＭＳ Ｐゴシック"/>
      <family val="3"/>
      <charset val="128"/>
    </font>
    <font>
      <sz val="10.5"/>
      <color theme="1"/>
      <name val="ＭＳ Ｐゴシック"/>
      <family val="2"/>
      <charset val="128"/>
      <scheme val="minor"/>
    </font>
    <font>
      <sz val="10.5"/>
      <color theme="1"/>
      <name val="ＭＳ 明朝"/>
      <family val="1"/>
      <charset val="128"/>
    </font>
    <font>
      <b/>
      <sz val="18"/>
      <name val="ＭＳ ゴシック"/>
      <family val="3"/>
      <charset val="128"/>
    </font>
    <font>
      <b/>
      <sz val="18"/>
      <color theme="1"/>
      <name val="ＭＳ ゴシック"/>
      <family val="3"/>
      <charset val="128"/>
    </font>
    <font>
      <b/>
      <sz val="10.5"/>
      <color theme="1"/>
      <name val="ＭＳ Ｐゴシック"/>
      <family val="3"/>
      <charset val="128"/>
    </font>
    <font>
      <b/>
      <sz val="11"/>
      <color rgb="FFFF0000"/>
      <name val="ＭＳ 明朝"/>
      <family val="1"/>
      <charset val="128"/>
    </font>
    <font>
      <b/>
      <sz val="11"/>
      <color rgb="FFFF0000"/>
      <name val="ＭＳ Ｐゴシック"/>
      <family val="3"/>
      <charset val="128"/>
    </font>
    <font>
      <b/>
      <sz val="12"/>
      <color rgb="FFFF0000"/>
      <name val="ＭＳ Ｐゴシック"/>
      <family val="3"/>
      <charset val="128"/>
    </font>
    <font>
      <sz val="14"/>
      <color indexed="81"/>
      <name val="ＭＳ Ｐゴシック"/>
      <family val="3"/>
      <charset val="128"/>
    </font>
    <font>
      <sz val="10"/>
      <name val="ＭＳ Ｐゴシック"/>
      <family val="3"/>
      <charset val="128"/>
    </font>
    <font>
      <sz val="12"/>
      <name val="Segoe UI Symbol"/>
      <family val="3"/>
    </font>
    <font>
      <sz val="12"/>
      <color theme="1"/>
      <name val="ＭＳ Ｐゴシック"/>
      <family val="2"/>
      <charset val="128"/>
      <scheme val="minor"/>
    </font>
    <font>
      <b/>
      <u/>
      <sz val="12"/>
      <color theme="1"/>
      <name val="ＭＳ Ｐゴシック"/>
      <family val="3"/>
      <charset val="128"/>
      <scheme val="minor"/>
    </font>
  </fonts>
  <fills count="17">
    <fill>
      <patternFill patternType="none"/>
    </fill>
    <fill>
      <patternFill patternType="gray125"/>
    </fill>
    <fill>
      <patternFill patternType="solid">
        <fgColor rgb="FFFDFD63"/>
        <bgColor indexed="64"/>
      </patternFill>
    </fill>
    <fill>
      <patternFill patternType="solid">
        <fgColor theme="6" tint="0.39997558519241921"/>
        <bgColor indexed="64"/>
      </patternFill>
    </fill>
    <fill>
      <patternFill patternType="solid">
        <fgColor rgb="FF9FFC24"/>
        <bgColor indexed="64"/>
      </patternFill>
    </fill>
    <fill>
      <patternFill patternType="solid">
        <fgColor theme="0" tint="-0.14999847407452621"/>
        <bgColor indexed="64"/>
      </patternFill>
    </fill>
    <fill>
      <patternFill patternType="solid">
        <fgColor rgb="FFFFCCFF"/>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rgb="FFFAD6F5"/>
        <bgColor indexed="64"/>
      </patternFill>
    </fill>
    <fill>
      <patternFill patternType="solid">
        <fgColor theme="8" tint="0.59999389629810485"/>
        <bgColor indexed="64"/>
      </patternFill>
    </fill>
    <fill>
      <patternFill patternType="solid">
        <fgColor rgb="FFCCFFCC"/>
        <bgColor indexed="64"/>
      </patternFill>
    </fill>
    <fill>
      <patternFill patternType="solid">
        <fgColor rgb="FFCCCCFF"/>
        <bgColor indexed="64"/>
      </patternFill>
    </fill>
    <fill>
      <patternFill patternType="solid">
        <fgColor theme="9" tint="0.59999389629810485"/>
        <bgColor indexed="64"/>
      </patternFill>
    </fill>
    <fill>
      <patternFill patternType="solid">
        <fgColor rgb="FFDDDDDD"/>
        <bgColor indexed="64"/>
      </patternFill>
    </fill>
    <fill>
      <patternFill patternType="solid">
        <fgColor rgb="FFFFFF00"/>
        <bgColor indexed="64"/>
      </patternFill>
    </fill>
    <fill>
      <patternFill patternType="solid">
        <fgColor theme="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top/>
      <bottom style="double">
        <color auto="1"/>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dotted">
        <color indexed="64"/>
      </right>
      <top style="thin">
        <color indexed="64"/>
      </top>
      <bottom style="thin">
        <color indexed="64"/>
      </bottom>
      <diagonal/>
    </border>
    <border>
      <left style="medium">
        <color rgb="FFC00000"/>
      </left>
      <right style="medium">
        <color rgb="FFC00000"/>
      </right>
      <top style="medium">
        <color rgb="FFC00000"/>
      </top>
      <bottom style="medium">
        <color rgb="FFC00000"/>
      </bottom>
      <diagonal/>
    </border>
  </borders>
  <cellStyleXfs count="6">
    <xf numFmtId="0" fontId="0" fillId="0" borderId="0">
      <alignment vertical="center"/>
    </xf>
    <xf numFmtId="0" fontId="1" fillId="0" borderId="0">
      <alignment vertical="center"/>
    </xf>
    <xf numFmtId="0" fontId="1" fillId="0" borderId="0"/>
    <xf numFmtId="38" fontId="19" fillId="0" borderId="0" applyFont="0" applyFill="0" applyBorder="0" applyAlignment="0" applyProtection="0">
      <alignment vertical="center"/>
    </xf>
    <xf numFmtId="9" fontId="19" fillId="0" borderId="0" applyFont="0" applyFill="0" applyBorder="0" applyAlignment="0" applyProtection="0">
      <alignment vertical="center"/>
    </xf>
    <xf numFmtId="0" fontId="46" fillId="0" borderId="0" applyNumberFormat="0" applyFill="0" applyBorder="0" applyAlignment="0" applyProtection="0">
      <alignment vertical="center"/>
    </xf>
  </cellStyleXfs>
  <cellXfs count="591">
    <xf numFmtId="0" fontId="0" fillId="0" borderId="0" xfId="0">
      <alignment vertical="center"/>
    </xf>
    <xf numFmtId="0" fontId="4" fillId="0" borderId="0" xfId="1" applyFont="1">
      <alignment vertical="center"/>
    </xf>
    <xf numFmtId="0" fontId="1" fillId="0" borderId="0" xfId="1">
      <alignment vertical="center"/>
    </xf>
    <xf numFmtId="0" fontId="4" fillId="0" borderId="0" xfId="2" applyFont="1" applyAlignment="1">
      <alignment vertical="center"/>
    </xf>
    <xf numFmtId="0" fontId="4" fillId="0" borderId="0" xfId="1" applyFont="1" applyAlignment="1">
      <alignment vertical="center" wrapText="1"/>
    </xf>
    <xf numFmtId="0" fontId="4" fillId="0" borderId="0" xfId="2" applyFont="1" applyAlignment="1">
      <alignment horizontal="left" vertical="center"/>
    </xf>
    <xf numFmtId="176" fontId="7" fillId="0" borderId="0" xfId="2" applyNumberFormat="1" applyFont="1" applyAlignment="1">
      <alignment vertical="center"/>
    </xf>
    <xf numFmtId="176" fontId="9" fillId="0" borderId="0" xfId="2" applyNumberFormat="1" applyFont="1" applyAlignment="1">
      <alignment horizontal="center" vertical="center"/>
    </xf>
    <xf numFmtId="0" fontId="1" fillId="0" borderId="0" xfId="2"/>
    <xf numFmtId="176" fontId="9" fillId="0" borderId="0" xfId="2" applyNumberFormat="1" applyFont="1" applyAlignment="1">
      <alignment vertical="center"/>
    </xf>
    <xf numFmtId="0" fontId="1" fillId="0" borderId="0" xfId="2" applyAlignment="1">
      <alignment vertical="center"/>
    </xf>
    <xf numFmtId="0" fontId="1" fillId="0" borderId="0" xfId="2" applyAlignment="1">
      <alignment wrapText="1"/>
    </xf>
    <xf numFmtId="0" fontId="4" fillId="0" borderId="0" xfId="2" applyFont="1" applyAlignment="1">
      <alignment horizontal="left"/>
    </xf>
    <xf numFmtId="0" fontId="9" fillId="0" borderId="0" xfId="2" applyFont="1" applyAlignment="1">
      <alignment vertical="top"/>
    </xf>
    <xf numFmtId="0" fontId="4" fillId="0" borderId="0" xfId="2" applyFont="1"/>
    <xf numFmtId="176" fontId="7" fillId="0" borderId="0" xfId="2" applyNumberFormat="1" applyFont="1" applyAlignment="1">
      <alignment vertical="top"/>
    </xf>
    <xf numFmtId="0" fontId="4" fillId="0" borderId="5" xfId="2" applyFont="1" applyBorder="1" applyAlignment="1">
      <alignment horizontal="left" vertical="center"/>
    </xf>
    <xf numFmtId="0" fontId="1" fillId="0" borderId="0" xfId="1" applyAlignment="1">
      <alignment horizontal="left" vertical="center"/>
    </xf>
    <xf numFmtId="178" fontId="11" fillId="0" borderId="0" xfId="2" applyNumberFormat="1" applyFont="1" applyAlignment="1">
      <alignment horizontal="right" wrapText="1"/>
    </xf>
    <xf numFmtId="0" fontId="4" fillId="0" borderId="0" xfId="2" applyFont="1" applyAlignment="1">
      <alignment horizontal="left" vertical="center" wrapText="1"/>
    </xf>
    <xf numFmtId="176" fontId="10" fillId="0" borderId="0" xfId="2" applyNumberFormat="1" applyFont="1" applyAlignment="1">
      <alignment vertical="center" wrapText="1"/>
    </xf>
    <xf numFmtId="0" fontId="4" fillId="0" borderId="0" xfId="2" applyFont="1" applyAlignment="1">
      <alignment horizontal="center" vertical="center" wrapText="1"/>
    </xf>
    <xf numFmtId="0" fontId="0" fillId="0" borderId="0" xfId="0" applyAlignment="1">
      <alignment horizontal="center" vertical="center"/>
    </xf>
    <xf numFmtId="0" fontId="17" fillId="0" borderId="0" xfId="0" applyFont="1" applyAlignment="1">
      <alignment horizontal="center" vertical="center" wrapText="1"/>
    </xf>
    <xf numFmtId="0" fontId="17" fillId="0" borderId="0" xfId="0" applyFont="1">
      <alignment vertical="center"/>
    </xf>
    <xf numFmtId="178" fontId="4" fillId="0" borderId="0" xfId="2" applyNumberFormat="1" applyFont="1" applyAlignment="1">
      <alignment horizontal="left" wrapText="1"/>
    </xf>
    <xf numFmtId="178" fontId="18" fillId="0" borderId="0" xfId="2" applyNumberFormat="1" applyFont="1" applyAlignment="1">
      <alignment horizontal="right" wrapText="1"/>
    </xf>
    <xf numFmtId="0" fontId="4" fillId="0" borderId="0" xfId="1" applyFont="1" applyAlignment="1">
      <alignment horizontal="center" vertical="center"/>
    </xf>
    <xf numFmtId="0" fontId="23" fillId="0" borderId="0" xfId="1" applyFont="1" applyAlignment="1">
      <alignment horizontal="left" vertical="center"/>
    </xf>
    <xf numFmtId="178" fontId="13" fillId="0" borderId="0" xfId="2" applyNumberFormat="1" applyFont="1" applyAlignment="1">
      <alignment horizontal="right" wrapText="1"/>
    </xf>
    <xf numFmtId="0" fontId="17" fillId="0" borderId="10" xfId="0" applyFont="1" applyBorder="1" applyAlignment="1">
      <alignment horizontal="center" vertical="center" wrapText="1"/>
    </xf>
    <xf numFmtId="0" fontId="17" fillId="0" borderId="10" xfId="0" applyFont="1" applyBorder="1">
      <alignment vertical="center"/>
    </xf>
    <xf numFmtId="176" fontId="10" fillId="0" borderId="0" xfId="2" applyNumberFormat="1" applyFont="1" applyAlignment="1">
      <alignment wrapText="1"/>
    </xf>
    <xf numFmtId="0" fontId="1" fillId="0" borderId="0" xfId="1" applyAlignment="1"/>
    <xf numFmtId="0" fontId="14" fillId="0" borderId="0" xfId="1" applyFont="1" applyAlignment="1">
      <alignment horizontal="right" vertical="center"/>
    </xf>
    <xf numFmtId="0" fontId="4" fillId="0" borderId="5" xfId="2" applyFont="1" applyBorder="1" applyAlignment="1">
      <alignment horizontal="center" vertical="center"/>
    </xf>
    <xf numFmtId="0" fontId="4" fillId="0" borderId="3" xfId="2" applyFont="1" applyBorder="1" applyAlignment="1">
      <alignment horizontal="left" vertical="center" shrinkToFit="1"/>
    </xf>
    <xf numFmtId="178" fontId="18" fillId="2" borderId="2" xfId="2" applyNumberFormat="1" applyFont="1" applyFill="1" applyBorder="1" applyAlignment="1">
      <alignment horizontal="right" vertical="center" wrapText="1"/>
    </xf>
    <xf numFmtId="178" fontId="20" fillId="0" borderId="3" xfId="2" applyNumberFormat="1" applyFont="1" applyBorder="1" applyAlignment="1">
      <alignment horizontal="left" vertical="center" wrapText="1"/>
    </xf>
    <xf numFmtId="0" fontId="31" fillId="5" borderId="1" xfId="1" applyFont="1" applyFill="1" applyBorder="1" applyAlignment="1">
      <alignment horizontal="center" vertical="center"/>
    </xf>
    <xf numFmtId="0" fontId="32" fillId="5" borderId="1" xfId="1" applyFont="1" applyFill="1" applyBorder="1" applyAlignment="1">
      <alignment horizontal="center" vertical="center"/>
    </xf>
    <xf numFmtId="0" fontId="28" fillId="0" borderId="0" xfId="1" applyFont="1" applyAlignment="1">
      <alignment horizontal="left" vertical="center"/>
    </xf>
    <xf numFmtId="178" fontId="4" fillId="0" borderId="3" xfId="2" applyNumberFormat="1" applyFont="1" applyBorder="1" applyAlignment="1">
      <alignment horizontal="left" vertical="center" wrapText="1"/>
    </xf>
    <xf numFmtId="0" fontId="15" fillId="0" borderId="0" xfId="2" applyFont="1" applyAlignment="1">
      <alignment horizontal="left" vertical="center"/>
    </xf>
    <xf numFmtId="0" fontId="15" fillId="0" borderId="0" xfId="2" applyFont="1" applyAlignment="1">
      <alignment horizontal="left" vertical="center" wrapText="1"/>
    </xf>
    <xf numFmtId="0" fontId="15" fillId="0" borderId="0" xfId="2" applyFont="1" applyAlignment="1">
      <alignment horizontal="center" vertical="center" wrapText="1"/>
    </xf>
    <xf numFmtId="0" fontId="4" fillId="0" borderId="5" xfId="2" applyFont="1" applyBorder="1" applyAlignment="1">
      <alignment vertical="center"/>
    </xf>
    <xf numFmtId="41" fontId="4" fillId="2" borderId="2" xfId="2" applyNumberFormat="1" applyFont="1" applyFill="1" applyBorder="1" applyAlignment="1">
      <alignment horizontal="right" vertical="center"/>
    </xf>
    <xf numFmtId="0" fontId="4" fillId="0" borderId="0" xfId="1" applyFont="1" applyAlignment="1">
      <alignment horizontal="right"/>
    </xf>
    <xf numFmtId="0" fontId="35" fillId="0" borderId="0" xfId="1" applyFont="1">
      <alignment vertical="center"/>
    </xf>
    <xf numFmtId="178" fontId="4" fillId="0" borderId="5" xfId="2" applyNumberFormat="1" applyFont="1" applyBorder="1" applyAlignment="1">
      <alignment horizontal="right" vertical="center" wrapText="1"/>
    </xf>
    <xf numFmtId="38" fontId="6" fillId="2" borderId="2" xfId="3" applyFont="1" applyFill="1" applyBorder="1" applyAlignment="1">
      <alignment horizontal="right" vertical="center"/>
    </xf>
    <xf numFmtId="0" fontId="6" fillId="0" borderId="0" xfId="1" applyFont="1" applyAlignment="1">
      <alignment horizontal="center" vertical="center" wrapText="1"/>
    </xf>
    <xf numFmtId="0" fontId="4" fillId="0" borderId="0" xfId="1" applyFont="1" applyAlignment="1">
      <alignment horizontal="center" vertical="center" wrapText="1"/>
    </xf>
    <xf numFmtId="0" fontId="15" fillId="0" borderId="10" xfId="2" applyFont="1" applyBorder="1" applyAlignment="1">
      <alignment horizontal="left" vertical="center"/>
    </xf>
    <xf numFmtId="0" fontId="15" fillId="0" borderId="10" xfId="2" applyFont="1" applyBorder="1" applyAlignment="1">
      <alignment horizontal="left" vertical="center" wrapText="1"/>
    </xf>
    <xf numFmtId="0" fontId="15" fillId="0" borderId="10" xfId="2" applyFont="1" applyBorder="1" applyAlignment="1">
      <alignment horizontal="center" vertical="center" wrapText="1"/>
    </xf>
    <xf numFmtId="0" fontId="16" fillId="0" borderId="10" xfId="1" applyFont="1" applyBorder="1">
      <alignment vertical="center"/>
    </xf>
    <xf numFmtId="0" fontId="1" fillId="0" borderId="10" xfId="1" applyBorder="1">
      <alignment vertical="center"/>
    </xf>
    <xf numFmtId="0" fontId="14" fillId="0" borderId="10" xfId="1" applyFont="1" applyBorder="1" applyAlignment="1">
      <alignment horizontal="right" vertical="center"/>
    </xf>
    <xf numFmtId="178" fontId="13" fillId="0" borderId="10" xfId="2" applyNumberFormat="1" applyFont="1" applyBorder="1" applyAlignment="1">
      <alignment horizontal="right" wrapText="1"/>
    </xf>
    <xf numFmtId="0" fontId="4" fillId="0" borderId="10" xfId="2" applyFont="1" applyBorder="1" applyAlignment="1">
      <alignment horizontal="left"/>
    </xf>
    <xf numFmtId="0" fontId="1" fillId="0" borderId="3" xfId="1" applyBorder="1">
      <alignment vertical="center"/>
    </xf>
    <xf numFmtId="41" fontId="4" fillId="2" borderId="2" xfId="2" applyNumberFormat="1" applyFont="1" applyFill="1" applyBorder="1" applyAlignment="1">
      <alignment horizontal="center" vertical="center"/>
    </xf>
    <xf numFmtId="178" fontId="20" fillId="0" borderId="5" xfId="2" applyNumberFormat="1" applyFont="1" applyBorder="1" applyAlignment="1">
      <alignment horizontal="left" vertical="center" wrapText="1"/>
    </xf>
    <xf numFmtId="0" fontId="6" fillId="0" borderId="15" xfId="1" applyFont="1" applyBorder="1" applyAlignment="1">
      <alignment horizontal="center" vertical="center"/>
    </xf>
    <xf numFmtId="0" fontId="0" fillId="0" borderId="0" xfId="0" applyAlignment="1">
      <alignment vertical="center" wrapText="1"/>
    </xf>
    <xf numFmtId="49" fontId="0" fillId="6" borderId="4" xfId="0" applyNumberFormat="1" applyFill="1" applyBorder="1" applyAlignment="1">
      <alignment horizontal="center" vertical="center" wrapText="1"/>
    </xf>
    <xf numFmtId="0" fontId="0" fillId="4" borderId="1" xfId="0" applyFill="1" applyBorder="1" applyAlignment="1">
      <alignment vertical="center" wrapText="1"/>
    </xf>
    <xf numFmtId="0" fontId="0" fillId="4" borderId="1" xfId="0" applyFill="1" applyBorder="1" applyAlignment="1">
      <alignment horizontal="left" vertical="center" wrapText="1"/>
    </xf>
    <xf numFmtId="0" fontId="0" fillId="4" borderId="1" xfId="0" applyFill="1" applyBorder="1" applyAlignment="1">
      <alignment horizontal="center" vertical="center" wrapText="1"/>
    </xf>
    <xf numFmtId="0" fontId="37" fillId="0" borderId="1" xfId="0" applyFont="1" applyBorder="1" applyAlignment="1">
      <alignment vertical="center" wrapText="1"/>
    </xf>
    <xf numFmtId="0" fontId="0" fillId="0" borderId="1" xfId="0" applyBorder="1" applyAlignment="1">
      <alignment horizontal="center" vertical="center" wrapText="1"/>
    </xf>
    <xf numFmtId="0" fontId="41" fillId="0" borderId="0" xfId="0" applyFont="1" applyAlignment="1">
      <alignment vertical="center" wrapText="1"/>
    </xf>
    <xf numFmtId="0" fontId="42" fillId="0" borderId="0" xfId="0" applyFont="1" applyAlignment="1">
      <alignment vertical="center" wrapText="1"/>
    </xf>
    <xf numFmtId="49" fontId="41" fillId="0" borderId="0" xfId="0" applyNumberFormat="1" applyFont="1" applyAlignment="1">
      <alignment horizontal="center" vertical="center" wrapText="1"/>
    </xf>
    <xf numFmtId="49" fontId="41" fillId="0" borderId="0" xfId="0" applyNumberFormat="1" applyFont="1" applyAlignment="1">
      <alignment vertical="center" wrapText="1"/>
    </xf>
    <xf numFmtId="0" fontId="41" fillId="0" borderId="0" xfId="0" applyFont="1" applyAlignment="1">
      <alignment horizontal="left" vertical="center" wrapText="1"/>
    </xf>
    <xf numFmtId="0" fontId="41" fillId="0" borderId="0" xfId="0" applyFont="1" applyAlignment="1">
      <alignment horizontal="center" vertical="center" wrapText="1"/>
    </xf>
    <xf numFmtId="38" fontId="22" fillId="0" borderId="0" xfId="3" applyFont="1" applyFill="1" applyAlignment="1">
      <alignment horizontal="left" vertical="center" wrapText="1"/>
    </xf>
    <xf numFmtId="49" fontId="26" fillId="0" borderId="0" xfId="0" applyNumberFormat="1" applyFont="1" applyAlignment="1">
      <alignment horizontal="left" vertical="center"/>
    </xf>
    <xf numFmtId="49" fontId="0" fillId="0" borderId="0" xfId="0" applyNumberFormat="1" applyAlignment="1">
      <alignment vertical="center" wrapText="1"/>
    </xf>
    <xf numFmtId="0" fontId="0" fillId="0" borderId="0" xfId="0" applyAlignment="1">
      <alignment horizontal="left" vertical="center" wrapText="1"/>
    </xf>
    <xf numFmtId="0" fontId="0" fillId="0" borderId="0" xfId="0" applyAlignment="1">
      <alignment horizontal="center" vertical="center" wrapText="1"/>
    </xf>
    <xf numFmtId="49" fontId="0" fillId="0" borderId="0" xfId="0" applyNumberFormat="1" applyAlignment="1">
      <alignment horizontal="center" vertical="center" wrapText="1"/>
    </xf>
    <xf numFmtId="49" fontId="1" fillId="0" borderId="0" xfId="1" applyNumberFormat="1">
      <alignment vertical="center"/>
    </xf>
    <xf numFmtId="0" fontId="4" fillId="0" borderId="2" xfId="2" applyFont="1" applyBorder="1" applyAlignment="1">
      <alignment horizontal="center" vertical="center" wrapText="1"/>
    </xf>
    <xf numFmtId="0" fontId="4" fillId="0" borderId="5" xfId="2" applyFont="1" applyBorder="1" applyAlignment="1">
      <alignment horizontal="center" vertical="center" wrapText="1"/>
    </xf>
    <xf numFmtId="0" fontId="17" fillId="0" borderId="0" xfId="0" applyFont="1" applyAlignment="1">
      <alignment horizontal="left"/>
    </xf>
    <xf numFmtId="0" fontId="6" fillId="0" borderId="0" xfId="1" applyFont="1" applyAlignment="1">
      <alignment horizontal="center" vertical="center"/>
    </xf>
    <xf numFmtId="178" fontId="1" fillId="0" borderId="0" xfId="1" applyNumberFormat="1">
      <alignment vertical="center"/>
    </xf>
    <xf numFmtId="0" fontId="24" fillId="0" borderId="0" xfId="2" applyFont="1" applyAlignment="1">
      <alignment horizontal="left" vertical="center"/>
    </xf>
    <xf numFmtId="0" fontId="4" fillId="0" borderId="0" xfId="2" applyFont="1" applyAlignment="1">
      <alignment horizontal="left" shrinkToFit="1"/>
    </xf>
    <xf numFmtId="0" fontId="28" fillId="4" borderId="19" xfId="1" applyFont="1" applyFill="1" applyBorder="1" applyAlignment="1">
      <alignment horizontal="center" vertical="center" shrinkToFit="1"/>
    </xf>
    <xf numFmtId="0" fontId="17" fillId="0" borderId="0" xfId="0" applyFont="1" applyAlignment="1">
      <alignment horizontal="center" vertical="center"/>
    </xf>
    <xf numFmtId="0" fontId="24" fillId="0" borderId="0" xfId="2" applyFont="1" applyAlignment="1">
      <alignment horizontal="left" vertical="center" shrinkToFit="1"/>
    </xf>
    <xf numFmtId="0" fontId="44" fillId="0" borderId="0" xfId="0" applyFont="1" applyAlignment="1">
      <alignment horizontal="center" vertical="center"/>
    </xf>
    <xf numFmtId="0" fontId="28" fillId="0" borderId="0" xfId="1" applyFont="1" applyAlignment="1">
      <alignment horizontal="center" vertical="center" shrinkToFit="1"/>
    </xf>
    <xf numFmtId="0" fontId="45" fillId="0" borderId="0" xfId="0" applyFont="1" applyAlignment="1">
      <alignment horizontal="left" vertical="center"/>
    </xf>
    <xf numFmtId="0" fontId="45" fillId="0" borderId="0" xfId="0" applyFont="1" applyAlignment="1">
      <alignment horizontal="center" vertical="center"/>
    </xf>
    <xf numFmtId="0" fontId="38" fillId="0" borderId="0" xfId="2" applyFont="1" applyAlignment="1">
      <alignment horizontal="left" vertical="center" shrinkToFit="1"/>
    </xf>
    <xf numFmtId="178" fontId="4" fillId="0" borderId="5" xfId="2" applyNumberFormat="1" applyFont="1" applyBorder="1" applyAlignment="1">
      <alignment horizontal="left" vertical="center" wrapText="1"/>
    </xf>
    <xf numFmtId="178" fontId="18" fillId="0" borderId="10" xfId="2" applyNumberFormat="1" applyFont="1" applyBorder="1" applyAlignment="1">
      <alignment horizontal="right" wrapText="1"/>
    </xf>
    <xf numFmtId="178" fontId="20" fillId="0" borderId="11" xfId="2" applyNumberFormat="1" applyFont="1" applyBorder="1" applyAlignment="1">
      <alignment horizontal="left" wrapText="1"/>
    </xf>
    <xf numFmtId="0" fontId="4" fillId="0" borderId="2" xfId="1" applyFont="1" applyBorder="1">
      <alignment vertical="center"/>
    </xf>
    <xf numFmtId="0" fontId="1" fillId="0" borderId="5" xfId="2" applyBorder="1" applyAlignment="1">
      <alignment vertical="center"/>
    </xf>
    <xf numFmtId="0" fontId="0" fillId="0" borderId="10" xfId="0" applyBorder="1">
      <alignment vertical="center"/>
    </xf>
    <xf numFmtId="0" fontId="17" fillId="0" borderId="0" xfId="0" applyFont="1" applyAlignment="1"/>
    <xf numFmtId="0" fontId="40" fillId="0" borderId="0" xfId="0" applyFont="1" applyAlignment="1">
      <alignment vertical="center" wrapText="1"/>
    </xf>
    <xf numFmtId="0" fontId="17" fillId="0" borderId="15" xfId="0" applyFont="1" applyBorder="1" applyAlignment="1"/>
    <xf numFmtId="0" fontId="33" fillId="4" borderId="20" xfId="2" applyFont="1" applyFill="1" applyBorder="1" applyAlignment="1">
      <alignment horizontal="center" vertical="center" wrapText="1"/>
    </xf>
    <xf numFmtId="0" fontId="41" fillId="0" borderId="6" xfId="0" applyFont="1" applyBorder="1" applyAlignment="1">
      <alignment horizontal="left" vertical="center" wrapText="1"/>
    </xf>
    <xf numFmtId="0" fontId="47" fillId="0" borderId="0" xfId="0" applyFont="1">
      <alignment vertical="center"/>
    </xf>
    <xf numFmtId="0" fontId="46" fillId="0" borderId="0" xfId="5">
      <alignment vertical="center"/>
    </xf>
    <xf numFmtId="0" fontId="47" fillId="0" borderId="26" xfId="0" applyFont="1" applyBorder="1">
      <alignment vertical="center"/>
    </xf>
    <xf numFmtId="0" fontId="25" fillId="0" borderId="0" xfId="0" applyFont="1" applyAlignment="1">
      <alignment horizontal="center" vertical="center"/>
    </xf>
    <xf numFmtId="0" fontId="47" fillId="0" borderId="5" xfId="0" applyFont="1" applyBorder="1">
      <alignment vertical="center"/>
    </xf>
    <xf numFmtId="0" fontId="47" fillId="0" borderId="5" xfId="1" applyFont="1" applyBorder="1">
      <alignment vertical="center"/>
    </xf>
    <xf numFmtId="0" fontId="47" fillId="0" borderId="5" xfId="1" applyFont="1" applyBorder="1" applyAlignment="1">
      <alignment horizontal="center" vertical="center"/>
    </xf>
    <xf numFmtId="0" fontId="47" fillId="0" borderId="0" xfId="0" applyFont="1" applyAlignment="1">
      <alignment horizontal="right" vertical="center"/>
    </xf>
    <xf numFmtId="177" fontId="47" fillId="0" borderId="0" xfId="0" applyNumberFormat="1" applyFont="1">
      <alignment vertical="center"/>
    </xf>
    <xf numFmtId="179" fontId="47" fillId="0" borderId="0" xfId="0" applyNumberFormat="1" applyFont="1">
      <alignment vertical="center"/>
    </xf>
    <xf numFmtId="0" fontId="47" fillId="0" borderId="14" xfId="0" applyFont="1" applyBorder="1" applyAlignment="1">
      <alignment vertical="center" wrapText="1"/>
    </xf>
    <xf numFmtId="0" fontId="47" fillId="0" borderId="10" xfId="0" applyFont="1" applyBorder="1">
      <alignment vertical="center"/>
    </xf>
    <xf numFmtId="0" fontId="47" fillId="0" borderId="15" xfId="0" applyFont="1" applyBorder="1">
      <alignment vertical="center"/>
    </xf>
    <xf numFmtId="0" fontId="47" fillId="0" borderId="10" xfId="1" applyFont="1" applyBorder="1">
      <alignment vertical="center"/>
    </xf>
    <xf numFmtId="0" fontId="47" fillId="0" borderId="10" xfId="1" applyFont="1" applyBorder="1" applyAlignment="1">
      <alignment horizontal="center" vertical="center"/>
    </xf>
    <xf numFmtId="0" fontId="0" fillId="0" borderId="3" xfId="0" applyBorder="1">
      <alignment vertical="center"/>
    </xf>
    <xf numFmtId="0" fontId="47" fillId="0" borderId="0" xfId="0" applyFont="1" applyAlignment="1">
      <alignment horizontal="left" vertical="center"/>
    </xf>
    <xf numFmtId="0" fontId="14" fillId="0" borderId="0" xfId="0" applyFont="1" applyAlignment="1">
      <alignment horizontal="right" vertical="center"/>
    </xf>
    <xf numFmtId="180" fontId="14" fillId="0" borderId="0" xfId="1" applyNumberFormat="1" applyFont="1">
      <alignment vertical="center"/>
    </xf>
    <xf numFmtId="0" fontId="0" fillId="0" borderId="5" xfId="0" applyBorder="1">
      <alignment vertical="center"/>
    </xf>
    <xf numFmtId="0" fontId="47" fillId="0" borderId="5" xfId="0" applyFont="1" applyBorder="1" applyAlignment="1">
      <alignment horizontal="center" vertical="center"/>
    </xf>
    <xf numFmtId="0" fontId="25" fillId="0" borderId="0" xfId="0" applyFont="1">
      <alignment vertical="center"/>
    </xf>
    <xf numFmtId="0" fontId="47" fillId="0" borderId="26" xfId="0" applyFont="1" applyBorder="1" applyAlignment="1">
      <alignment horizontal="center" vertical="center"/>
    </xf>
    <xf numFmtId="176" fontId="10" fillId="0" borderId="6" xfId="2" applyNumberFormat="1" applyFont="1" applyBorder="1" applyAlignment="1">
      <alignment vertical="center" wrapText="1"/>
    </xf>
    <xf numFmtId="0" fontId="14" fillId="0" borderId="0" xfId="0" applyFont="1">
      <alignment vertical="center"/>
    </xf>
    <xf numFmtId="0" fontId="47" fillId="12" borderId="0" xfId="0" applyFont="1" applyFill="1">
      <alignment vertical="center"/>
    </xf>
    <xf numFmtId="180" fontId="47" fillId="0" borderId="9" xfId="0" applyNumberFormat="1" applyFont="1" applyBorder="1">
      <alignment vertical="center"/>
    </xf>
    <xf numFmtId="180" fontId="47" fillId="0" borderId="10" xfId="0" applyNumberFormat="1" applyFont="1" applyBorder="1">
      <alignment vertical="center"/>
    </xf>
    <xf numFmtId="0" fontId="47" fillId="0" borderId="33" xfId="0" applyFont="1" applyBorder="1" applyAlignment="1">
      <alignment horizontal="right" vertical="center"/>
    </xf>
    <xf numFmtId="0" fontId="50" fillId="0" borderId="33" xfId="0" applyFont="1" applyBorder="1">
      <alignment vertical="center"/>
    </xf>
    <xf numFmtId="0" fontId="47" fillId="2" borderId="10" xfId="1" applyFont="1" applyFill="1" applyBorder="1" applyAlignment="1">
      <alignment vertical="center" shrinkToFit="1"/>
    </xf>
    <xf numFmtId="0" fontId="47" fillId="0" borderId="3" xfId="1" applyFont="1" applyBorder="1">
      <alignment vertical="center"/>
    </xf>
    <xf numFmtId="0" fontId="14" fillId="0" borderId="0" xfId="0" applyFont="1" applyAlignment="1">
      <alignment horizontal="center" vertical="center"/>
    </xf>
    <xf numFmtId="41" fontId="50" fillId="0" borderId="0" xfId="3" applyNumberFormat="1" applyFont="1" applyFill="1" applyBorder="1" applyAlignment="1">
      <alignment horizontal="right" vertical="center"/>
    </xf>
    <xf numFmtId="0" fontId="50" fillId="0" borderId="0" xfId="0" applyFont="1">
      <alignment vertical="center"/>
    </xf>
    <xf numFmtId="41" fontId="4" fillId="2" borderId="5" xfId="2" applyNumberFormat="1" applyFont="1" applyFill="1" applyBorder="1" applyAlignment="1">
      <alignment horizontal="right" vertical="center"/>
    </xf>
    <xf numFmtId="0" fontId="32" fillId="0" borderId="10" xfId="1" applyFont="1" applyBorder="1" applyAlignment="1">
      <alignment horizontal="center" vertical="center"/>
    </xf>
    <xf numFmtId="0" fontId="6" fillId="0" borderId="10" xfId="1" applyFont="1" applyBorder="1" applyAlignment="1">
      <alignment horizontal="left" vertical="center" wrapText="1"/>
    </xf>
    <xf numFmtId="0" fontId="31" fillId="0" borderId="10" xfId="1" applyFont="1" applyBorder="1" applyAlignment="1">
      <alignment horizontal="center" vertical="center"/>
    </xf>
    <xf numFmtId="0" fontId="4" fillId="0" borderId="10" xfId="1" applyFont="1" applyBorder="1" applyAlignment="1">
      <alignment horizontal="center" vertical="center" wrapText="1"/>
    </xf>
    <xf numFmtId="0" fontId="17" fillId="0" borderId="15" xfId="0" applyFont="1" applyBorder="1">
      <alignment vertical="center"/>
    </xf>
    <xf numFmtId="41" fontId="6" fillId="2" borderId="9" xfId="1" applyNumberFormat="1" applyFont="1" applyFill="1" applyBorder="1" applyAlignment="1">
      <alignment horizontal="right" vertical="center"/>
    </xf>
    <xf numFmtId="180" fontId="11" fillId="2" borderId="2" xfId="2" applyNumberFormat="1" applyFont="1" applyFill="1" applyBorder="1" applyAlignment="1">
      <alignment horizontal="right" vertical="center"/>
    </xf>
    <xf numFmtId="49" fontId="4" fillId="0" borderId="1" xfId="2" applyNumberFormat="1" applyFont="1" applyBorder="1" applyAlignment="1">
      <alignment horizontal="center" vertical="center" wrapText="1"/>
    </xf>
    <xf numFmtId="3" fontId="47" fillId="2" borderId="10" xfId="1" applyNumberFormat="1" applyFont="1" applyFill="1" applyBorder="1" applyAlignment="1">
      <alignment vertical="center" shrinkToFit="1"/>
    </xf>
    <xf numFmtId="0" fontId="31" fillId="5" borderId="1" xfId="2" applyFont="1" applyFill="1" applyBorder="1" applyAlignment="1">
      <alignment horizontal="center" vertical="center"/>
    </xf>
    <xf numFmtId="0" fontId="4" fillId="0" borderId="0" xfId="1" applyFont="1" applyAlignment="1">
      <alignment vertical="top"/>
    </xf>
    <xf numFmtId="49" fontId="4" fillId="5" borderId="1" xfId="2" applyNumberFormat="1" applyFont="1" applyFill="1" applyBorder="1" applyAlignment="1">
      <alignment horizontal="center" vertical="center" wrapText="1"/>
    </xf>
    <xf numFmtId="177" fontId="4" fillId="2" borderId="2" xfId="2" applyNumberFormat="1" applyFont="1" applyFill="1" applyBorder="1" applyAlignment="1">
      <alignment horizontal="right" vertical="center"/>
    </xf>
    <xf numFmtId="0" fontId="17" fillId="4" borderId="19" xfId="0" applyFont="1" applyFill="1" applyBorder="1" applyAlignment="1">
      <alignment horizontal="center" vertical="center" shrinkToFit="1"/>
    </xf>
    <xf numFmtId="0" fontId="47" fillId="5" borderId="0" xfId="0" applyFont="1" applyFill="1">
      <alignment vertical="center"/>
    </xf>
    <xf numFmtId="0" fontId="0" fillId="8" borderId="1" xfId="0" applyFill="1" applyBorder="1" applyAlignment="1">
      <alignment horizontal="center" vertical="center" wrapText="1"/>
    </xf>
    <xf numFmtId="49" fontId="0" fillId="6" borderId="2" xfId="0" applyNumberFormat="1" applyFill="1" applyBorder="1" applyAlignment="1">
      <alignment vertical="center" wrapText="1"/>
    </xf>
    <xf numFmtId="0" fontId="0" fillId="0" borderId="4" xfId="0" applyBorder="1" applyAlignment="1">
      <alignment horizontal="center" vertical="center" wrapText="1"/>
    </xf>
    <xf numFmtId="41" fontId="0" fillId="0" borderId="1" xfId="0" applyNumberFormat="1" applyBorder="1" applyAlignment="1">
      <alignment horizontal="center" vertical="center" wrapText="1"/>
    </xf>
    <xf numFmtId="0" fontId="47" fillId="0" borderId="17" xfId="0" applyFont="1" applyBorder="1">
      <alignment vertical="center"/>
    </xf>
    <xf numFmtId="0" fontId="47" fillId="0" borderId="18" xfId="0" applyFont="1" applyBorder="1">
      <alignment vertical="center"/>
    </xf>
    <xf numFmtId="49" fontId="0" fillId="8" borderId="1" xfId="0" applyNumberFormat="1" applyFill="1" applyBorder="1" applyAlignment="1">
      <alignment horizontal="center" vertical="center" wrapText="1"/>
    </xf>
    <xf numFmtId="0" fontId="37" fillId="0" borderId="46" xfId="0" applyFont="1" applyBorder="1" applyAlignment="1">
      <alignment vertical="center" wrapText="1"/>
    </xf>
    <xf numFmtId="0" fontId="14" fillId="5" borderId="0" xfId="0" applyFont="1" applyFill="1">
      <alignment vertical="center"/>
    </xf>
    <xf numFmtId="0" fontId="14" fillId="12" borderId="0" xfId="0" applyFont="1" applyFill="1">
      <alignment vertical="center"/>
    </xf>
    <xf numFmtId="49" fontId="25" fillId="0" borderId="0" xfId="0" applyNumberFormat="1" applyFont="1" applyAlignment="1">
      <alignment horizontal="center" vertical="center"/>
    </xf>
    <xf numFmtId="0" fontId="47" fillId="14" borderId="0" xfId="0" applyFont="1" applyFill="1">
      <alignment vertical="center"/>
    </xf>
    <xf numFmtId="179" fontId="14" fillId="5" borderId="0" xfId="0" applyNumberFormat="1" applyFont="1" applyFill="1">
      <alignment vertical="center"/>
    </xf>
    <xf numFmtId="0" fontId="4" fillId="5" borderId="6" xfId="2" applyFont="1" applyFill="1" applyBorder="1" applyAlignment="1">
      <alignment vertical="center" textRotation="255" wrapText="1"/>
    </xf>
    <xf numFmtId="0" fontId="37" fillId="0" borderId="10" xfId="0" applyFont="1" applyBorder="1">
      <alignment vertical="center"/>
    </xf>
    <xf numFmtId="0" fontId="24" fillId="0" borderId="10" xfId="1" applyFont="1" applyBorder="1">
      <alignment vertical="center"/>
    </xf>
    <xf numFmtId="0" fontId="47" fillId="0" borderId="11" xfId="0" applyFont="1" applyBorder="1">
      <alignment vertical="center"/>
    </xf>
    <xf numFmtId="0" fontId="47" fillId="0" borderId="14" xfId="0" applyFont="1" applyBorder="1">
      <alignment vertical="center"/>
    </xf>
    <xf numFmtId="0" fontId="54" fillId="0" borderId="0" xfId="1" applyFont="1">
      <alignment vertical="center"/>
    </xf>
    <xf numFmtId="0" fontId="4" fillId="0" borderId="15" xfId="1" applyFont="1" applyBorder="1" applyAlignment="1">
      <alignment wrapText="1"/>
    </xf>
    <xf numFmtId="0" fontId="4" fillId="0" borderId="1" xfId="2" applyFont="1" applyBorder="1" applyAlignment="1">
      <alignment horizontal="center" vertical="center" wrapText="1"/>
    </xf>
    <xf numFmtId="0" fontId="4" fillId="0" borderId="2" xfId="2" applyFont="1" applyBorder="1" applyAlignment="1">
      <alignment horizontal="right" vertical="center" wrapText="1"/>
    </xf>
    <xf numFmtId="0" fontId="33" fillId="0" borderId="1" xfId="2" applyFont="1" applyBorder="1" applyAlignment="1">
      <alignment horizontal="center" vertical="center" wrapText="1"/>
    </xf>
    <xf numFmtId="0" fontId="24" fillId="0" borderId="4" xfId="2" applyFont="1" applyBorder="1" applyAlignment="1">
      <alignment horizontal="center" vertical="center" wrapText="1"/>
    </xf>
    <xf numFmtId="0" fontId="57" fillId="4" borderId="19" xfId="1" applyFont="1" applyFill="1" applyBorder="1" applyAlignment="1">
      <alignment horizontal="center" vertical="center" shrinkToFit="1"/>
    </xf>
    <xf numFmtId="0" fontId="56" fillId="0" borderId="3" xfId="0" applyFont="1" applyBorder="1" applyAlignment="1">
      <alignment horizontal="left" vertical="center"/>
    </xf>
    <xf numFmtId="0" fontId="59" fillId="0" borderId="2" xfId="1" applyFont="1" applyBorder="1" applyAlignment="1">
      <alignment horizontal="center" vertical="center"/>
    </xf>
    <xf numFmtId="0" fontId="59" fillId="5" borderId="16" xfId="1" applyFont="1" applyFill="1" applyBorder="1">
      <alignment vertical="center"/>
    </xf>
    <xf numFmtId="0" fontId="4" fillId="5" borderId="3" xfId="2" applyFont="1" applyFill="1" applyBorder="1" applyAlignment="1">
      <alignment horizontal="left" vertical="center" shrinkToFit="1"/>
    </xf>
    <xf numFmtId="178" fontId="20" fillId="5" borderId="3" xfId="2" applyNumberFormat="1" applyFont="1" applyFill="1" applyBorder="1" applyAlignment="1">
      <alignment horizontal="left" vertical="center" wrapText="1"/>
    </xf>
    <xf numFmtId="178" fontId="4" fillId="5" borderId="14" xfId="2" applyNumberFormat="1" applyFont="1" applyFill="1" applyBorder="1" applyAlignment="1">
      <alignment horizontal="left" vertical="center" wrapText="1"/>
    </xf>
    <xf numFmtId="178" fontId="4" fillId="0" borderId="14" xfId="2" applyNumberFormat="1" applyFont="1" applyBorder="1" applyAlignment="1">
      <alignment horizontal="left" vertical="center" wrapText="1"/>
    </xf>
    <xf numFmtId="0" fontId="4" fillId="0" borderId="11" xfId="2" applyFont="1" applyBorder="1" applyAlignment="1">
      <alignment horizontal="center" vertical="center" wrapText="1"/>
    </xf>
    <xf numFmtId="178" fontId="4" fillId="0" borderId="11" xfId="2" applyNumberFormat="1" applyFont="1" applyBorder="1" applyAlignment="1">
      <alignment horizontal="left" vertical="center" wrapText="1"/>
    </xf>
    <xf numFmtId="178" fontId="4" fillId="5" borderId="3" xfId="2" applyNumberFormat="1" applyFont="1" applyFill="1" applyBorder="1" applyAlignment="1">
      <alignment horizontal="left" vertical="center" wrapText="1"/>
    </xf>
    <xf numFmtId="0" fontId="4" fillId="0" borderId="4" xfId="2" applyFont="1" applyBorder="1" applyAlignment="1">
      <alignment horizontal="center" vertical="center" wrapText="1"/>
    </xf>
    <xf numFmtId="41" fontId="24" fillId="4" borderId="19" xfId="2" applyNumberFormat="1" applyFont="1" applyFill="1" applyBorder="1" applyAlignment="1">
      <alignment horizontal="center" vertical="center" wrapText="1"/>
    </xf>
    <xf numFmtId="41" fontId="54" fillId="0" borderId="3" xfId="1" applyNumberFormat="1" applyFont="1" applyBorder="1" applyAlignment="1">
      <alignment horizontal="center" vertical="center"/>
    </xf>
    <xf numFmtId="0" fontId="62" fillId="0" borderId="0" xfId="1" applyFont="1">
      <alignment vertical="center"/>
    </xf>
    <xf numFmtId="0" fontId="63" fillId="0" borderId="0" xfId="1" applyFont="1">
      <alignment vertical="center"/>
    </xf>
    <xf numFmtId="0" fontId="53" fillId="0" borderId="0" xfId="0" applyFont="1">
      <alignment vertical="center"/>
    </xf>
    <xf numFmtId="49" fontId="61" fillId="0" borderId="2" xfId="2" applyNumberFormat="1" applyFont="1" applyBorder="1" applyAlignment="1">
      <alignment horizontal="center" vertical="center" wrapText="1"/>
    </xf>
    <xf numFmtId="0" fontId="58" fillId="0" borderId="3" xfId="0" applyFont="1" applyBorder="1">
      <alignment vertical="center"/>
    </xf>
    <xf numFmtId="0" fontId="58" fillId="0" borderId="3" xfId="0" applyFont="1" applyBorder="1" applyAlignment="1">
      <alignment horizontal="left" vertical="center"/>
    </xf>
    <xf numFmtId="0" fontId="31" fillId="4" borderId="19" xfId="2" applyFont="1" applyFill="1" applyBorder="1" applyAlignment="1">
      <alignment horizontal="center" vertical="center" wrapText="1"/>
    </xf>
    <xf numFmtId="0" fontId="1" fillId="4" borderId="19" xfId="1" applyFill="1" applyBorder="1" applyAlignment="1">
      <alignment horizontal="center" vertical="center" shrinkToFit="1"/>
    </xf>
    <xf numFmtId="0" fontId="43" fillId="5" borderId="0" xfId="2" applyFont="1" applyFill="1" applyAlignment="1">
      <alignment horizontal="center" vertical="center" wrapText="1"/>
    </xf>
    <xf numFmtId="0" fontId="15" fillId="5" borderId="0" xfId="2" applyFont="1" applyFill="1" applyAlignment="1">
      <alignment horizontal="center" vertical="center" wrapText="1"/>
    </xf>
    <xf numFmtId="0" fontId="4" fillId="0" borderId="3" xfId="2" applyFont="1" applyBorder="1" applyAlignment="1">
      <alignment horizontal="center" vertical="center" wrapText="1"/>
    </xf>
    <xf numFmtId="0" fontId="20" fillId="0" borderId="50" xfId="2" applyFont="1" applyBorder="1" applyAlignment="1">
      <alignment horizontal="center" vertical="center" wrapText="1"/>
    </xf>
    <xf numFmtId="0" fontId="12" fillId="0" borderId="3" xfId="2" applyFont="1" applyBorder="1" applyAlignment="1">
      <alignment horizontal="center" vertical="center" wrapText="1"/>
    </xf>
    <xf numFmtId="0" fontId="15" fillId="5" borderId="12" xfId="2" applyFont="1" applyFill="1" applyBorder="1" applyAlignment="1">
      <alignment horizontal="center" vertical="center" wrapText="1"/>
    </xf>
    <xf numFmtId="0" fontId="56" fillId="4" borderId="19" xfId="0" applyFont="1" applyFill="1" applyBorder="1" applyAlignment="1">
      <alignment horizontal="center" vertical="center" shrinkToFit="1"/>
    </xf>
    <xf numFmtId="0" fontId="57" fillId="5" borderId="23" xfId="1" applyFont="1" applyFill="1" applyBorder="1" applyAlignment="1">
      <alignment horizontal="right" vertical="center"/>
    </xf>
    <xf numFmtId="0" fontId="4" fillId="5" borderId="53" xfId="2" applyFont="1" applyFill="1" applyBorder="1" applyAlignment="1">
      <alignment horizontal="left"/>
    </xf>
    <xf numFmtId="0" fontId="59" fillId="4" borderId="19" xfId="1" applyFont="1" applyFill="1" applyBorder="1">
      <alignment vertical="center"/>
    </xf>
    <xf numFmtId="0" fontId="6" fillId="0" borderId="9" xfId="2" applyFont="1" applyBorder="1" applyAlignment="1">
      <alignment horizontal="center" vertical="center" wrapText="1"/>
    </xf>
    <xf numFmtId="41" fontId="4" fillId="2" borderId="13" xfId="2" applyNumberFormat="1" applyFont="1" applyFill="1" applyBorder="1" applyAlignment="1">
      <alignment horizontal="right" vertical="center"/>
    </xf>
    <xf numFmtId="0" fontId="6" fillId="0" borderId="54" xfId="2" applyFont="1" applyBorder="1" applyAlignment="1">
      <alignment horizontal="center" vertical="center" wrapText="1"/>
    </xf>
    <xf numFmtId="0" fontId="59" fillId="5" borderId="3" xfId="2" applyFont="1" applyFill="1" applyBorder="1" applyAlignment="1">
      <alignment horizontal="left" vertical="center" shrinkToFit="1"/>
    </xf>
    <xf numFmtId="0" fontId="42" fillId="0" borderId="0" xfId="0" applyFont="1" applyAlignment="1">
      <alignment horizontal="left" vertical="center"/>
    </xf>
    <xf numFmtId="0" fontId="24" fillId="0" borderId="19" xfId="1" applyFont="1" applyBorder="1" applyAlignment="1">
      <alignment horizontal="center" vertical="center" wrapText="1"/>
    </xf>
    <xf numFmtId="0" fontId="4" fillId="4" borderId="31" xfId="2" applyFont="1" applyFill="1" applyBorder="1" applyAlignment="1">
      <alignment horizontal="center" vertical="center" wrapText="1"/>
    </xf>
    <xf numFmtId="41" fontId="4" fillId="5" borderId="2" xfId="2" applyNumberFormat="1" applyFont="1" applyFill="1" applyBorder="1" applyAlignment="1">
      <alignment horizontal="right" vertical="center"/>
    </xf>
    <xf numFmtId="0" fontId="4" fillId="5" borderId="5" xfId="2" applyFont="1" applyFill="1" applyBorder="1" applyAlignment="1">
      <alignment vertical="center"/>
    </xf>
    <xf numFmtId="0" fontId="4" fillId="5" borderId="5" xfId="2" applyFont="1" applyFill="1" applyBorder="1" applyAlignment="1">
      <alignment horizontal="left" vertical="center"/>
    </xf>
    <xf numFmtId="0" fontId="4" fillId="4" borderId="19" xfId="2" applyFont="1" applyFill="1" applyBorder="1" applyAlignment="1">
      <alignment horizontal="center" vertical="center" wrapText="1"/>
    </xf>
    <xf numFmtId="0" fontId="15" fillId="5" borderId="55" xfId="2" applyFont="1" applyFill="1" applyBorder="1" applyAlignment="1">
      <alignment horizontal="center" vertical="center" wrapText="1"/>
    </xf>
    <xf numFmtId="181" fontId="47" fillId="0" borderId="15" xfId="0" applyNumberFormat="1" applyFont="1" applyBorder="1">
      <alignment vertical="center"/>
    </xf>
    <xf numFmtId="41" fontId="4" fillId="4" borderId="2" xfId="2" applyNumberFormat="1" applyFont="1" applyFill="1" applyBorder="1" applyAlignment="1">
      <alignment horizontal="center" vertical="center"/>
    </xf>
    <xf numFmtId="0" fontId="61" fillId="0" borderId="5" xfId="1" applyFont="1" applyBorder="1" applyAlignment="1">
      <alignment horizontal="center" vertical="center" wrapText="1"/>
    </xf>
    <xf numFmtId="0" fontId="1" fillId="0" borderId="22" xfId="1" applyBorder="1">
      <alignment vertical="center"/>
    </xf>
    <xf numFmtId="0" fontId="15" fillId="5" borderId="0" xfId="2" applyFont="1" applyFill="1" applyAlignment="1">
      <alignment horizontal="center" vertical="center" shrinkToFit="1"/>
    </xf>
    <xf numFmtId="41" fontId="15" fillId="2" borderId="2" xfId="2" applyNumberFormat="1" applyFont="1" applyFill="1" applyBorder="1" applyAlignment="1">
      <alignment horizontal="center" vertical="center"/>
    </xf>
    <xf numFmtId="181" fontId="47" fillId="0" borderId="5" xfId="0" applyNumberFormat="1" applyFont="1" applyBorder="1" applyAlignment="1">
      <alignment horizontal="center" vertical="center"/>
    </xf>
    <xf numFmtId="0" fontId="49" fillId="0" borderId="5" xfId="0" applyFont="1" applyBorder="1" applyAlignment="1">
      <alignment horizontal="center" vertical="center" shrinkToFit="1"/>
    </xf>
    <xf numFmtId="0" fontId="49" fillId="0" borderId="3" xfId="0" applyFont="1" applyBorder="1" applyAlignment="1">
      <alignment horizontal="center" vertical="center" shrinkToFit="1"/>
    </xf>
    <xf numFmtId="0" fontId="49" fillId="0" borderId="15" xfId="0" applyFont="1" applyBorder="1" applyAlignment="1">
      <alignment horizontal="center" vertical="center" shrinkToFit="1"/>
    </xf>
    <xf numFmtId="0" fontId="49" fillId="0" borderId="14" xfId="0" applyFont="1" applyBorder="1" applyAlignment="1">
      <alignment horizontal="center" vertical="center" shrinkToFit="1"/>
    </xf>
    <xf numFmtId="0" fontId="49" fillId="0" borderId="5" xfId="0" applyFont="1" applyBorder="1" applyAlignment="1">
      <alignment vertical="center" shrinkToFit="1"/>
    </xf>
    <xf numFmtId="0" fontId="49" fillId="0" borderId="3" xfId="0" applyFont="1" applyBorder="1" applyAlignment="1">
      <alignment vertical="center" shrinkToFit="1"/>
    </xf>
    <xf numFmtId="181" fontId="47" fillId="15" borderId="1" xfId="0" applyNumberFormat="1" applyFont="1" applyFill="1" applyBorder="1" applyAlignment="1">
      <alignment horizontal="center" vertical="center"/>
    </xf>
    <xf numFmtId="0" fontId="47" fillId="16" borderId="10" xfId="1" applyFont="1" applyFill="1" applyBorder="1">
      <alignment vertical="center"/>
    </xf>
    <xf numFmtId="0" fontId="47" fillId="16" borderId="10" xfId="1" applyFont="1" applyFill="1" applyBorder="1" applyAlignment="1">
      <alignment vertical="center" shrinkToFit="1"/>
    </xf>
    <xf numFmtId="0" fontId="47" fillId="16" borderId="5" xfId="1" applyFont="1" applyFill="1" applyBorder="1">
      <alignment vertical="center"/>
    </xf>
    <xf numFmtId="0" fontId="47" fillId="16" borderId="5" xfId="0" applyFont="1" applyFill="1" applyBorder="1">
      <alignment vertical="center"/>
    </xf>
    <xf numFmtId="0" fontId="47" fillId="16" borderId="10" xfId="1" applyFont="1" applyFill="1" applyBorder="1" applyAlignment="1">
      <alignment horizontal="center" vertical="center"/>
    </xf>
    <xf numFmtId="0" fontId="70" fillId="0" borderId="0" xfId="0" applyFont="1">
      <alignment vertical="center"/>
    </xf>
    <xf numFmtId="38" fontId="37" fillId="0" borderId="1" xfId="0" applyNumberFormat="1" applyFont="1" applyBorder="1" applyAlignment="1">
      <alignment vertical="center" wrapText="1"/>
    </xf>
    <xf numFmtId="0" fontId="0" fillId="0" borderId="1" xfId="0" applyBorder="1" applyAlignment="1">
      <alignment vertical="center" wrapText="1"/>
    </xf>
    <xf numFmtId="0" fontId="59" fillId="4" borderId="31" xfId="1" applyFont="1" applyFill="1" applyBorder="1">
      <alignment vertical="center"/>
    </xf>
    <xf numFmtId="0" fontId="32" fillId="5" borderId="4" xfId="1" applyFont="1" applyFill="1" applyBorder="1" applyAlignment="1">
      <alignment horizontal="center" vertical="center"/>
    </xf>
    <xf numFmtId="0" fontId="0" fillId="0" borderId="62" xfId="0" applyBorder="1" applyAlignment="1">
      <alignment vertical="center" wrapText="1"/>
    </xf>
    <xf numFmtId="0" fontId="71" fillId="0" borderId="0" xfId="0" applyFont="1">
      <alignment vertical="center"/>
    </xf>
    <xf numFmtId="0" fontId="47" fillId="13" borderId="63" xfId="0" applyFont="1" applyFill="1" applyBorder="1">
      <alignment vertical="center"/>
    </xf>
    <xf numFmtId="181" fontId="47" fillId="0" borderId="5" xfId="0" applyNumberFormat="1" applyFont="1" applyBorder="1">
      <alignment vertical="center"/>
    </xf>
    <xf numFmtId="38" fontId="47" fillId="0" borderId="0" xfId="3" applyFont="1">
      <alignment vertical="center"/>
    </xf>
    <xf numFmtId="180" fontId="47" fillId="2" borderId="2" xfId="3" applyNumberFormat="1" applyFont="1" applyFill="1" applyBorder="1" applyAlignment="1">
      <alignment vertical="center" shrinkToFit="1"/>
    </xf>
    <xf numFmtId="180" fontId="47" fillId="2" borderId="5" xfId="3" applyNumberFormat="1" applyFont="1" applyFill="1" applyBorder="1" applyAlignment="1">
      <alignment vertical="center" shrinkToFit="1"/>
    </xf>
    <xf numFmtId="0" fontId="69" fillId="0" borderId="9" xfId="0" applyFont="1" applyBorder="1" applyAlignment="1">
      <alignment horizontal="left" vertical="center"/>
    </xf>
    <xf numFmtId="0" fontId="69" fillId="0" borderId="10" xfId="0" applyFont="1" applyBorder="1" applyAlignment="1">
      <alignment horizontal="left" vertical="center"/>
    </xf>
    <xf numFmtId="0" fontId="69" fillId="0" borderId="11" xfId="0" applyFont="1" applyBorder="1" applyAlignment="1">
      <alignment horizontal="left" vertical="center"/>
    </xf>
    <xf numFmtId="180" fontId="47" fillId="0" borderId="9" xfId="1" applyNumberFormat="1" applyFont="1" applyBorder="1" applyAlignment="1">
      <alignment horizontal="center" vertical="center" shrinkToFit="1"/>
    </xf>
    <xf numFmtId="180" fontId="47" fillId="0" borderId="10" xfId="1" applyNumberFormat="1" applyFont="1" applyBorder="1" applyAlignment="1">
      <alignment horizontal="center" vertical="center" shrinkToFit="1"/>
    </xf>
    <xf numFmtId="180" fontId="47" fillId="0" borderId="11" xfId="1" applyNumberFormat="1" applyFont="1" applyBorder="1" applyAlignment="1">
      <alignment horizontal="center" vertical="center" shrinkToFit="1"/>
    </xf>
    <xf numFmtId="3" fontId="47" fillId="16" borderId="2" xfId="1" applyNumberFormat="1" applyFont="1" applyFill="1" applyBorder="1" applyAlignment="1">
      <alignment horizontal="left" vertical="center" shrinkToFit="1"/>
    </xf>
    <xf numFmtId="3" fontId="47" fillId="16" borderId="5" xfId="1" applyNumberFormat="1" applyFont="1" applyFill="1" applyBorder="1" applyAlignment="1">
      <alignment horizontal="left" vertical="center" shrinkToFit="1"/>
    </xf>
    <xf numFmtId="0" fontId="47" fillId="0" borderId="34" xfId="0" applyFont="1" applyBorder="1" applyAlignment="1">
      <alignment horizontal="left" vertical="center"/>
    </xf>
    <xf numFmtId="177" fontId="47" fillId="0" borderId="35" xfId="0" applyNumberFormat="1" applyFont="1" applyBorder="1" applyAlignment="1">
      <alignment vertical="center" shrinkToFit="1"/>
    </xf>
    <xf numFmtId="177" fontId="47" fillId="0" borderId="36" xfId="0" applyNumberFormat="1" applyFont="1" applyBorder="1" applyAlignment="1">
      <alignment vertical="center" shrinkToFit="1"/>
    </xf>
    <xf numFmtId="0" fontId="47" fillId="0" borderId="35" xfId="0" applyFont="1" applyBorder="1" applyAlignment="1">
      <alignment horizontal="left" vertical="center"/>
    </xf>
    <xf numFmtId="0" fontId="47" fillId="0" borderId="36" xfId="0" applyFont="1" applyBorder="1" applyAlignment="1">
      <alignment horizontal="left" vertical="center"/>
    </xf>
    <xf numFmtId="0" fontId="47" fillId="0" borderId="37" xfId="0" applyFont="1" applyBorder="1" applyAlignment="1">
      <alignment horizontal="left" vertical="center"/>
    </xf>
    <xf numFmtId="0" fontId="47" fillId="0" borderId="7" xfId="0" applyFont="1" applyBorder="1" applyAlignment="1">
      <alignment horizontal="right" vertical="center"/>
    </xf>
    <xf numFmtId="0" fontId="47" fillId="0" borderId="6" xfId="0" applyFont="1" applyBorder="1" applyAlignment="1">
      <alignment horizontal="right" vertical="center"/>
    </xf>
    <xf numFmtId="177" fontId="47" fillId="0" borderId="41" xfId="0" applyNumberFormat="1" applyFont="1" applyBorder="1" applyAlignment="1">
      <alignment vertical="center" shrinkToFit="1"/>
    </xf>
    <xf numFmtId="177" fontId="47" fillId="0" borderId="42" xfId="0" applyNumberFormat="1" applyFont="1" applyBorder="1" applyAlignment="1">
      <alignment vertical="center" shrinkToFit="1"/>
    </xf>
    <xf numFmtId="177" fontId="47" fillId="0" borderId="43" xfId="0" applyNumberFormat="1" applyFont="1" applyBorder="1" applyAlignment="1">
      <alignment vertical="center" shrinkToFit="1"/>
    </xf>
    <xf numFmtId="0" fontId="47" fillId="0" borderId="0" xfId="0" applyFont="1" applyAlignment="1">
      <alignment horizontal="left" vertical="center"/>
    </xf>
    <xf numFmtId="0" fontId="47" fillId="0" borderId="12" xfId="0" applyFont="1" applyBorder="1" applyAlignment="1">
      <alignment horizontal="left" vertical="center"/>
    </xf>
    <xf numFmtId="0" fontId="14" fillId="0" borderId="44" xfId="0" applyFont="1" applyBorder="1" applyAlignment="1">
      <alignment horizontal="right" vertical="center"/>
    </xf>
    <xf numFmtId="0" fontId="14" fillId="0" borderId="45" xfId="0" applyFont="1" applyBorder="1" applyAlignment="1">
      <alignment horizontal="right" vertical="center"/>
    </xf>
    <xf numFmtId="0" fontId="14" fillId="0" borderId="24" xfId="0" applyFont="1" applyBorder="1" applyAlignment="1">
      <alignment horizontal="right" vertical="center"/>
    </xf>
    <xf numFmtId="180" fontId="14" fillId="0" borderId="16" xfId="1" applyNumberFormat="1" applyFont="1" applyBorder="1" applyAlignment="1">
      <alignment vertical="center" shrinkToFit="1"/>
    </xf>
    <xf numFmtId="180" fontId="14" fillId="0" borderId="17" xfId="1" applyNumberFormat="1" applyFont="1" applyBorder="1" applyAlignment="1">
      <alignment vertical="center" shrinkToFit="1"/>
    </xf>
    <xf numFmtId="180" fontId="14" fillId="0" borderId="18" xfId="1" applyNumberFormat="1" applyFont="1" applyBorder="1" applyAlignment="1">
      <alignment vertical="center" shrinkToFit="1"/>
    </xf>
    <xf numFmtId="9" fontId="49" fillId="0" borderId="16" xfId="4" applyFont="1" applyBorder="1" applyAlignment="1">
      <alignment horizontal="center" vertical="center"/>
    </xf>
    <xf numFmtId="9" fontId="49" fillId="0" borderId="17" xfId="4" applyFont="1" applyBorder="1" applyAlignment="1">
      <alignment horizontal="center" vertical="center"/>
    </xf>
    <xf numFmtId="0" fontId="47" fillId="0" borderId="17" xfId="0" applyFont="1" applyBorder="1" applyAlignment="1">
      <alignment horizontal="center" vertical="center"/>
    </xf>
    <xf numFmtId="0" fontId="47" fillId="0" borderId="18" xfId="0" applyFont="1" applyBorder="1" applyAlignment="1">
      <alignment horizontal="center" vertical="center"/>
    </xf>
    <xf numFmtId="0" fontId="47" fillId="5" borderId="1" xfId="0" applyFont="1" applyFill="1" applyBorder="1" applyAlignment="1">
      <alignment horizontal="center" vertical="center"/>
    </xf>
    <xf numFmtId="0" fontId="47" fillId="5" borderId="4" xfId="0" applyFont="1" applyFill="1" applyBorder="1" applyAlignment="1">
      <alignment horizontal="center" vertical="center"/>
    </xf>
    <xf numFmtId="0" fontId="47" fillId="5" borderId="2" xfId="0" applyFont="1" applyFill="1" applyBorder="1" applyAlignment="1">
      <alignment horizontal="center" vertical="center"/>
    </xf>
    <xf numFmtId="0" fontId="47" fillId="5" borderId="5" xfId="0" applyFont="1" applyFill="1" applyBorder="1" applyAlignment="1">
      <alignment horizontal="center" vertical="center"/>
    </xf>
    <xf numFmtId="0" fontId="47" fillId="0" borderId="9" xfId="0" applyFont="1" applyBorder="1" applyAlignment="1">
      <alignment horizontal="center" vertical="center" textRotation="255"/>
    </xf>
    <xf numFmtId="0" fontId="47" fillId="0" borderId="10" xfId="0" applyFont="1" applyBorder="1" applyAlignment="1">
      <alignment horizontal="center" vertical="center" textRotation="255"/>
    </xf>
    <xf numFmtId="0" fontId="47" fillId="0" borderId="11" xfId="0" applyFont="1" applyBorder="1" applyAlignment="1">
      <alignment horizontal="center" vertical="center" textRotation="255"/>
    </xf>
    <xf numFmtId="0" fontId="47" fillId="0" borderId="6" xfId="0" applyFont="1" applyBorder="1" applyAlignment="1">
      <alignment horizontal="center" vertical="center" textRotation="255"/>
    </xf>
    <xf numFmtId="0" fontId="47" fillId="0" borderId="0" xfId="0" applyFont="1" applyAlignment="1">
      <alignment horizontal="center" vertical="center" textRotation="255"/>
    </xf>
    <xf numFmtId="0" fontId="47" fillId="0" borderId="12" xfId="0" applyFont="1" applyBorder="1" applyAlignment="1">
      <alignment horizontal="center" vertical="center" textRotation="255"/>
    </xf>
    <xf numFmtId="0" fontId="47" fillId="0" borderId="13" xfId="0" applyFont="1" applyBorder="1" applyAlignment="1">
      <alignment horizontal="center" vertical="center" textRotation="255"/>
    </xf>
    <xf numFmtId="0" fontId="47" fillId="0" borderId="15" xfId="0" applyFont="1" applyBorder="1" applyAlignment="1">
      <alignment horizontal="center" vertical="center" textRotation="255"/>
    </xf>
    <xf numFmtId="0" fontId="47" fillId="0" borderId="14" xfId="0" applyFont="1" applyBorder="1" applyAlignment="1">
      <alignment horizontal="center" vertical="center" textRotation="255"/>
    </xf>
    <xf numFmtId="0" fontId="47" fillId="0" borderId="2" xfId="0" applyFont="1" applyBorder="1" applyAlignment="1">
      <alignment horizontal="left" vertical="center"/>
    </xf>
    <xf numFmtId="0" fontId="47" fillId="0" borderId="5" xfId="0" applyFont="1" applyBorder="1" applyAlignment="1">
      <alignment horizontal="left" vertical="center"/>
    </xf>
    <xf numFmtId="0" fontId="47" fillId="0" borderId="3" xfId="0" applyFont="1" applyBorder="1" applyAlignment="1">
      <alignment horizontal="left" vertical="center"/>
    </xf>
    <xf numFmtId="180" fontId="47" fillId="0" borderId="9" xfId="1" applyNumberFormat="1" applyFont="1" applyBorder="1" applyAlignment="1">
      <alignment vertical="center" shrinkToFit="1"/>
    </xf>
    <xf numFmtId="180" fontId="47" fillId="0" borderId="10" xfId="1" applyNumberFormat="1" applyFont="1" applyBorder="1" applyAlignment="1">
      <alignment vertical="center" shrinkToFit="1"/>
    </xf>
    <xf numFmtId="180" fontId="47" fillId="0" borderId="11" xfId="1" applyNumberFormat="1" applyFont="1" applyBorder="1" applyAlignment="1">
      <alignment vertical="center" shrinkToFit="1"/>
    </xf>
    <xf numFmtId="3" fontId="47" fillId="11" borderId="2" xfId="1" applyNumberFormat="1" applyFont="1" applyFill="1" applyBorder="1" applyAlignment="1">
      <alignment vertical="center" shrinkToFit="1"/>
    </xf>
    <xf numFmtId="3" fontId="47" fillId="11" borderId="5" xfId="1" applyNumberFormat="1" applyFont="1" applyFill="1" applyBorder="1" applyAlignment="1">
      <alignment vertical="center" shrinkToFit="1"/>
    </xf>
    <xf numFmtId="0" fontId="47" fillId="0" borderId="1" xfId="0" applyFont="1" applyBorder="1" applyAlignment="1">
      <alignment horizontal="left" vertical="center"/>
    </xf>
    <xf numFmtId="177" fontId="47" fillId="0" borderId="2" xfId="0" applyNumberFormat="1" applyFont="1" applyBorder="1" applyAlignment="1">
      <alignment vertical="center" shrinkToFit="1"/>
    </xf>
    <xf numFmtId="177" fontId="47" fillId="0" borderId="5" xfId="0" applyNumberFormat="1" applyFont="1" applyBorder="1" applyAlignment="1">
      <alignment vertical="center" shrinkToFit="1"/>
    </xf>
    <xf numFmtId="177" fontId="47" fillId="0" borderId="3" xfId="0" applyNumberFormat="1" applyFont="1" applyBorder="1" applyAlignment="1">
      <alignment vertical="center" shrinkToFit="1"/>
    </xf>
    <xf numFmtId="0" fontId="47" fillId="0" borderId="1" xfId="0" applyFont="1" applyBorder="1" applyAlignment="1">
      <alignment horizontal="right" vertical="center"/>
    </xf>
    <xf numFmtId="177" fontId="47" fillId="0" borderId="13" xfId="0" applyNumberFormat="1" applyFont="1" applyBorder="1" applyAlignment="1">
      <alignment vertical="center" shrinkToFit="1"/>
    </xf>
    <xf numFmtId="177" fontId="47" fillId="0" borderId="15" xfId="0" applyNumberFormat="1" applyFont="1" applyBorder="1" applyAlignment="1">
      <alignment vertical="center" shrinkToFit="1"/>
    </xf>
    <xf numFmtId="0" fontId="47" fillId="5" borderId="3" xfId="0" applyFont="1" applyFill="1" applyBorder="1" applyAlignment="1">
      <alignment horizontal="center" vertical="center"/>
    </xf>
    <xf numFmtId="180" fontId="47" fillId="0" borderId="2" xfId="1" applyNumberFormat="1" applyFont="1" applyBorder="1" applyAlignment="1">
      <alignment vertical="center" shrinkToFit="1"/>
    </xf>
    <xf numFmtId="180" fontId="47" fillId="0" borderId="5" xfId="1" applyNumberFormat="1" applyFont="1" applyBorder="1" applyAlignment="1">
      <alignment vertical="center" shrinkToFit="1"/>
    </xf>
    <xf numFmtId="180" fontId="47" fillId="0" borderId="3" xfId="1" applyNumberFormat="1" applyFont="1" applyBorder="1" applyAlignment="1">
      <alignment vertical="center" shrinkToFit="1"/>
    </xf>
    <xf numFmtId="0" fontId="47" fillId="0" borderId="2" xfId="0" applyFont="1" applyBorder="1" applyAlignment="1">
      <alignment horizontal="right" vertical="center"/>
    </xf>
    <xf numFmtId="0" fontId="47" fillId="0" borderId="5" xfId="0" applyFont="1" applyBorder="1" applyAlignment="1">
      <alignment horizontal="right" vertical="center"/>
    </xf>
    <xf numFmtId="0" fontId="47" fillId="0" borderId="3" xfId="0" applyFont="1" applyBorder="1" applyAlignment="1">
      <alignment horizontal="right" vertical="center"/>
    </xf>
    <xf numFmtId="38" fontId="52" fillId="0" borderId="17" xfId="3" applyFont="1" applyBorder="1" applyAlignment="1">
      <alignment horizontal="center" vertical="center"/>
    </xf>
    <xf numFmtId="180" fontId="47" fillId="0" borderId="2" xfId="0" applyNumberFormat="1" applyFont="1" applyBorder="1" applyAlignment="1">
      <alignment horizontal="right" vertical="center" shrinkToFit="1"/>
    </xf>
    <xf numFmtId="180" fontId="47" fillId="0" borderId="5" xfId="0" applyNumberFormat="1" applyFont="1" applyBorder="1" applyAlignment="1">
      <alignment horizontal="right" vertical="center" shrinkToFit="1"/>
    </xf>
    <xf numFmtId="180" fontId="47" fillId="0" borderId="3" xfId="0" applyNumberFormat="1" applyFont="1" applyBorder="1" applyAlignment="1">
      <alignment horizontal="right" vertical="center" shrinkToFit="1"/>
    </xf>
    <xf numFmtId="0" fontId="47" fillId="0" borderId="1" xfId="1" applyFont="1" applyBorder="1" applyAlignment="1">
      <alignment horizontal="right" vertical="center"/>
    </xf>
    <xf numFmtId="180" fontId="47" fillId="0" borderId="2" xfId="1" quotePrefix="1" applyNumberFormat="1" applyFont="1" applyBorder="1" applyAlignment="1">
      <alignment vertical="center" shrinkToFit="1"/>
    </xf>
    <xf numFmtId="0" fontId="47" fillId="0" borderId="2" xfId="1" applyFont="1" applyBorder="1" applyAlignment="1">
      <alignment horizontal="left" vertical="center"/>
    </xf>
    <xf numFmtId="0" fontId="47" fillId="0" borderId="5" xfId="1" applyFont="1" applyBorder="1" applyAlignment="1">
      <alignment horizontal="left" vertical="center"/>
    </xf>
    <xf numFmtId="0" fontId="47" fillId="0" borderId="3" xfId="1" applyFont="1" applyBorder="1" applyAlignment="1">
      <alignment horizontal="left" vertical="center"/>
    </xf>
    <xf numFmtId="0" fontId="47" fillId="0" borderId="1" xfId="1" applyFont="1" applyBorder="1" applyAlignment="1">
      <alignment horizontal="left" vertical="center"/>
    </xf>
    <xf numFmtId="180" fontId="47" fillId="0" borderId="2" xfId="3" applyNumberFormat="1" applyFont="1" applyBorder="1" applyAlignment="1">
      <alignment horizontal="right" vertical="center" shrinkToFit="1"/>
    </xf>
    <xf numFmtId="180" fontId="47" fillId="0" borderId="5" xfId="3" applyNumberFormat="1" applyFont="1" applyBorder="1" applyAlignment="1">
      <alignment horizontal="right" vertical="center" shrinkToFit="1"/>
    </xf>
    <xf numFmtId="180" fontId="47" fillId="2" borderId="2" xfId="3" applyNumberFormat="1" applyFont="1" applyFill="1" applyBorder="1" applyAlignment="1">
      <alignment horizontal="right" vertical="center" shrinkToFit="1"/>
    </xf>
    <xf numFmtId="180" fontId="47" fillId="2" borderId="5" xfId="3" applyNumberFormat="1" applyFont="1" applyFill="1" applyBorder="1" applyAlignment="1">
      <alignment horizontal="right" vertical="center" shrinkToFit="1"/>
    </xf>
    <xf numFmtId="0" fontId="25" fillId="13" borderId="0" xfId="0" applyFont="1" applyFill="1" applyAlignment="1">
      <alignment horizontal="center" vertical="center"/>
    </xf>
    <xf numFmtId="0" fontId="0" fillId="13" borderId="0" xfId="0" applyFill="1" applyAlignment="1">
      <alignment horizontal="center" vertical="center"/>
    </xf>
    <xf numFmtId="0" fontId="25" fillId="0" borderId="0" xfId="0" applyFont="1" applyAlignment="1">
      <alignment horizontal="right" vertical="center"/>
    </xf>
    <xf numFmtId="0" fontId="25" fillId="0" borderId="0" xfId="0" applyFont="1">
      <alignment vertical="center"/>
    </xf>
    <xf numFmtId="0" fontId="28" fillId="0" borderId="0" xfId="0" applyFont="1">
      <alignment vertical="center"/>
    </xf>
    <xf numFmtId="0" fontId="0" fillId="0" borderId="0" xfId="0">
      <alignment vertical="center"/>
    </xf>
    <xf numFmtId="0" fontId="47" fillId="13" borderId="0" xfId="0" applyFont="1" applyFill="1" applyAlignment="1">
      <alignment vertical="center" wrapText="1"/>
    </xf>
    <xf numFmtId="0" fontId="47" fillId="0" borderId="9" xfId="0" applyFont="1" applyBorder="1" applyAlignment="1">
      <alignment horizontal="left" vertical="center"/>
    </xf>
    <xf numFmtId="0" fontId="47" fillId="0" borderId="10" xfId="0" applyFont="1" applyBorder="1" applyAlignment="1">
      <alignment horizontal="left" vertical="center"/>
    </xf>
    <xf numFmtId="0" fontId="47" fillId="0" borderId="11" xfId="0" applyFont="1" applyBorder="1" applyAlignment="1">
      <alignment horizontal="left" vertical="center"/>
    </xf>
    <xf numFmtId="0" fontId="47" fillId="0" borderId="16" xfId="0" applyFont="1" applyBorder="1" applyAlignment="1">
      <alignment horizontal="center" vertical="center"/>
    </xf>
    <xf numFmtId="0" fontId="47" fillId="0" borderId="25" xfId="0" applyFont="1" applyBorder="1" applyAlignment="1">
      <alignment horizontal="center" vertical="center"/>
    </xf>
    <xf numFmtId="0" fontId="47" fillId="0" borderId="26" xfId="0" applyFont="1" applyBorder="1" applyAlignment="1">
      <alignment horizontal="center" vertical="center"/>
    </xf>
    <xf numFmtId="0" fontId="47" fillId="0" borderId="27" xfId="0" applyFont="1" applyBorder="1" applyAlignment="1">
      <alignment horizontal="center" vertical="center"/>
    </xf>
    <xf numFmtId="0" fontId="47" fillId="0" borderId="28" xfId="0" applyFont="1" applyBorder="1" applyAlignment="1">
      <alignment horizontal="center" vertical="center"/>
    </xf>
    <xf numFmtId="0" fontId="47" fillId="0" borderId="29" xfId="0" applyFont="1" applyBorder="1" applyAlignment="1">
      <alignment horizontal="center" vertical="center"/>
    </xf>
    <xf numFmtId="0" fontId="47" fillId="0" borderId="30" xfId="0" applyFont="1" applyBorder="1" applyAlignment="1">
      <alignment horizontal="center" vertical="center"/>
    </xf>
    <xf numFmtId="0" fontId="27" fillId="0" borderId="26" xfId="0" applyFont="1" applyBorder="1" applyAlignment="1">
      <alignment horizontal="left" vertical="center"/>
    </xf>
    <xf numFmtId="0" fontId="27" fillId="0" borderId="27" xfId="0" applyFont="1" applyBorder="1" applyAlignment="1">
      <alignment horizontal="left" vertical="center"/>
    </xf>
    <xf numFmtId="0" fontId="27" fillId="0" borderId="29" xfId="0" applyFont="1" applyBorder="1" applyAlignment="1">
      <alignment horizontal="left" vertical="center"/>
    </xf>
    <xf numFmtId="0" fontId="27" fillId="0" borderId="30" xfId="0" applyFont="1" applyBorder="1" applyAlignment="1">
      <alignment horizontal="left" vertical="center"/>
    </xf>
    <xf numFmtId="0" fontId="47" fillId="13" borderId="26" xfId="0" applyFont="1" applyFill="1" applyBorder="1" applyAlignment="1">
      <alignment horizontal="center" vertical="center"/>
    </xf>
    <xf numFmtId="0" fontId="47" fillId="13" borderId="26" xfId="0" applyFont="1" applyFill="1" applyBorder="1">
      <alignment vertical="center"/>
    </xf>
    <xf numFmtId="0" fontId="25" fillId="0" borderId="0" xfId="0" applyFont="1" applyAlignment="1">
      <alignment horizontal="center" vertical="center" shrinkToFit="1"/>
    </xf>
    <xf numFmtId="0" fontId="14" fillId="0" borderId="16" xfId="0" applyFont="1" applyBorder="1" applyAlignment="1">
      <alignment horizontal="right" vertical="center"/>
    </xf>
    <xf numFmtId="0" fontId="14" fillId="0" borderId="17" xfId="0" applyFont="1" applyBorder="1" applyAlignment="1">
      <alignment horizontal="right" vertical="center"/>
    </xf>
    <xf numFmtId="0" fontId="0" fillId="0" borderId="17" xfId="0" applyBorder="1" applyAlignment="1">
      <alignment horizontal="center" vertical="center"/>
    </xf>
    <xf numFmtId="0" fontId="0" fillId="0" borderId="18" xfId="0" applyBorder="1" applyAlignment="1">
      <alignment horizontal="center" vertical="center"/>
    </xf>
    <xf numFmtId="180" fontId="47" fillId="2" borderId="13" xfId="3" applyNumberFormat="1" applyFont="1" applyFill="1" applyBorder="1" applyAlignment="1">
      <alignment horizontal="right" vertical="center" shrinkToFit="1"/>
    </xf>
    <xf numFmtId="180" fontId="47" fillId="2" borderId="15" xfId="3" applyNumberFormat="1" applyFont="1" applyFill="1" applyBorder="1" applyAlignment="1">
      <alignment horizontal="right" vertical="center" shrinkToFit="1"/>
    </xf>
    <xf numFmtId="0" fontId="47" fillId="0" borderId="9" xfId="0" applyFont="1" applyBorder="1" applyAlignment="1">
      <alignment vertical="center" wrapText="1"/>
    </xf>
    <xf numFmtId="0" fontId="47" fillId="0" borderId="10" xfId="0" applyFont="1" applyBorder="1">
      <alignment vertical="center"/>
    </xf>
    <xf numFmtId="0" fontId="47" fillId="0" borderId="11" xfId="0" applyFont="1" applyBorder="1">
      <alignment vertical="center"/>
    </xf>
    <xf numFmtId="0" fontId="47" fillId="0" borderId="13" xfId="0" applyFont="1" applyBorder="1">
      <alignment vertical="center"/>
    </xf>
    <xf numFmtId="0" fontId="47" fillId="0" borderId="15" xfId="0" applyFont="1" applyBorder="1">
      <alignment vertical="center"/>
    </xf>
    <xf numFmtId="0" fontId="47" fillId="0" borderId="14" xfId="0" applyFont="1" applyBorder="1">
      <alignment vertical="center"/>
    </xf>
    <xf numFmtId="180" fontId="47" fillId="0" borderId="9" xfId="0" applyNumberFormat="1" applyFont="1" applyBorder="1" applyAlignment="1">
      <alignment vertical="center" shrinkToFit="1"/>
    </xf>
    <xf numFmtId="180" fontId="47" fillId="0" borderId="10" xfId="0" applyNumberFormat="1" applyFont="1" applyBorder="1" applyAlignment="1">
      <alignment vertical="center" shrinkToFit="1"/>
    </xf>
    <xf numFmtId="180" fontId="47" fillId="0" borderId="11" xfId="0" applyNumberFormat="1" applyFont="1" applyBorder="1" applyAlignment="1">
      <alignment vertical="center" shrinkToFit="1"/>
    </xf>
    <xf numFmtId="180" fontId="47" fillId="0" borderId="13" xfId="0" applyNumberFormat="1" applyFont="1" applyBorder="1" applyAlignment="1">
      <alignment vertical="center" shrinkToFit="1"/>
    </xf>
    <xf numFmtId="180" fontId="47" fillId="0" borderId="15" xfId="0" applyNumberFormat="1" applyFont="1" applyBorder="1" applyAlignment="1">
      <alignment vertical="center" shrinkToFit="1"/>
    </xf>
    <xf numFmtId="180" fontId="47" fillId="0" borderId="14" xfId="0" applyNumberFormat="1" applyFont="1" applyBorder="1" applyAlignment="1">
      <alignment vertical="center" shrinkToFit="1"/>
    </xf>
    <xf numFmtId="0" fontId="49" fillId="0" borderId="5" xfId="0" applyFont="1" applyBorder="1" applyAlignment="1">
      <alignment horizontal="center" vertical="center" shrinkToFit="1"/>
    </xf>
    <xf numFmtId="0" fontId="49" fillId="0" borderId="3" xfId="0" applyFont="1" applyBorder="1" applyAlignment="1">
      <alignment horizontal="center" vertical="center" shrinkToFit="1"/>
    </xf>
    <xf numFmtId="0" fontId="14" fillId="0" borderId="33" xfId="0" applyFont="1" applyBorder="1" applyAlignment="1">
      <alignment horizontal="center" vertical="center" wrapText="1"/>
    </xf>
    <xf numFmtId="41" fontId="50" fillId="0" borderId="33" xfId="3" applyNumberFormat="1" applyFont="1" applyFill="1" applyBorder="1" applyAlignment="1">
      <alignment horizontal="right" vertical="center"/>
    </xf>
    <xf numFmtId="0" fontId="47" fillId="0" borderId="0" xfId="0" applyFont="1" applyAlignment="1">
      <alignment horizontal="left" vertical="center" wrapText="1"/>
    </xf>
    <xf numFmtId="180" fontId="47" fillId="0" borderId="35" xfId="0" applyNumberFormat="1" applyFont="1" applyBorder="1" applyAlignment="1">
      <alignment vertical="center" shrinkToFit="1"/>
    </xf>
    <xf numFmtId="180" fontId="47" fillId="0" borderId="36" xfId="0" applyNumberFormat="1" applyFont="1" applyBorder="1" applyAlignment="1">
      <alignment vertical="center" shrinkToFit="1"/>
    </xf>
    <xf numFmtId="0" fontId="47" fillId="0" borderId="13" xfId="0" applyFont="1" applyBorder="1" applyAlignment="1">
      <alignment horizontal="right" vertical="center"/>
    </xf>
    <xf numFmtId="0" fontId="47" fillId="0" borderId="15" xfId="0" applyFont="1" applyBorder="1" applyAlignment="1">
      <alignment horizontal="right" vertical="center"/>
    </xf>
    <xf numFmtId="180" fontId="47" fillId="0" borderId="38" xfId="1" applyNumberFormat="1" applyFont="1" applyBorder="1" applyAlignment="1">
      <alignment vertical="center" shrinkToFit="1"/>
    </xf>
    <xf numFmtId="180" fontId="47" fillId="0" borderId="39" xfId="1" applyNumberFormat="1" applyFont="1" applyBorder="1" applyAlignment="1">
      <alignment vertical="center" shrinkToFit="1"/>
    </xf>
    <xf numFmtId="180" fontId="47" fillId="0" borderId="40" xfId="1" applyNumberFormat="1" applyFont="1" applyBorder="1" applyAlignment="1">
      <alignment vertical="center" shrinkToFit="1"/>
    </xf>
    <xf numFmtId="0" fontId="47" fillId="0" borderId="15" xfId="0" applyFont="1" applyBorder="1" applyAlignment="1">
      <alignment horizontal="left" vertical="center"/>
    </xf>
    <xf numFmtId="0" fontId="0" fillId="0" borderId="15" xfId="0" applyBorder="1">
      <alignment vertical="center"/>
    </xf>
    <xf numFmtId="0" fontId="0" fillId="0" borderId="14" xfId="0" applyBorder="1">
      <alignment vertical="center"/>
    </xf>
    <xf numFmtId="0" fontId="14" fillId="0" borderId="33" xfId="0" applyFont="1" applyBorder="1" applyAlignment="1">
      <alignment horizontal="center" vertical="center"/>
    </xf>
    <xf numFmtId="3" fontId="47" fillId="16" borderId="2" xfId="1" applyNumberFormat="1" applyFont="1" applyFill="1" applyBorder="1" applyAlignment="1">
      <alignment vertical="center" shrinkToFit="1"/>
    </xf>
    <xf numFmtId="3" fontId="47" fillId="16" borderId="5" xfId="1" applyNumberFormat="1" applyFont="1" applyFill="1" applyBorder="1" applyAlignment="1">
      <alignment vertical="center" shrinkToFit="1"/>
    </xf>
    <xf numFmtId="180" fontId="47" fillId="0" borderId="3" xfId="3" applyNumberFormat="1" applyFont="1" applyBorder="1" applyAlignment="1">
      <alignment horizontal="right" vertical="center" shrinkToFit="1"/>
    </xf>
    <xf numFmtId="0" fontId="4" fillId="5" borderId="13" xfId="2" applyFont="1" applyFill="1" applyBorder="1" applyAlignment="1">
      <alignment horizontal="center" vertical="center" wrapText="1"/>
    </xf>
    <xf numFmtId="0" fontId="4" fillId="5" borderId="15" xfId="2" applyFont="1" applyFill="1" applyBorder="1" applyAlignment="1">
      <alignment horizontal="center" vertical="center" wrapText="1"/>
    </xf>
    <xf numFmtId="0" fontId="4" fillId="5" borderId="6" xfId="2" applyFont="1" applyFill="1" applyBorder="1" applyAlignment="1">
      <alignment vertical="center" wrapText="1"/>
    </xf>
    <xf numFmtId="0" fontId="4" fillId="5" borderId="0" xfId="2" applyFont="1" applyFill="1" applyAlignment="1">
      <alignment vertical="center" wrapText="1"/>
    </xf>
    <xf numFmtId="0" fontId="4" fillId="5" borderId="13" xfId="2" applyFont="1" applyFill="1" applyBorder="1" applyAlignment="1">
      <alignment vertical="center" wrapText="1"/>
    </xf>
    <xf numFmtId="0" fontId="4" fillId="5" borderId="15" xfId="2" applyFont="1" applyFill="1" applyBorder="1" applyAlignment="1">
      <alignment vertical="center" wrapText="1"/>
    </xf>
    <xf numFmtId="0" fontId="15" fillId="5" borderId="12" xfId="2" applyFont="1" applyFill="1" applyBorder="1" applyAlignment="1">
      <alignment horizontal="center" vertical="center" wrapText="1"/>
    </xf>
    <xf numFmtId="0" fontId="4" fillId="5" borderId="52" xfId="2" applyFont="1" applyFill="1" applyBorder="1" applyAlignment="1">
      <alignment horizontal="center" vertical="center" wrapText="1"/>
    </xf>
    <xf numFmtId="0" fontId="4" fillId="4" borderId="20" xfId="2" applyFont="1" applyFill="1" applyBorder="1" applyAlignment="1">
      <alignment horizontal="center" vertical="center" wrapText="1"/>
    </xf>
    <xf numFmtId="0" fontId="4" fillId="4" borderId="31" xfId="2" applyFont="1" applyFill="1" applyBorder="1" applyAlignment="1">
      <alignment horizontal="center" vertical="center" wrapText="1"/>
    </xf>
    <xf numFmtId="0" fontId="31" fillId="5" borderId="1" xfId="2" applyFont="1" applyFill="1" applyBorder="1" applyAlignment="1">
      <alignment horizontal="center" vertical="center"/>
    </xf>
    <xf numFmtId="0" fontId="4" fillId="0" borderId="1" xfId="2" applyFont="1" applyBorder="1" applyAlignment="1">
      <alignment horizontal="left" vertical="center" wrapText="1"/>
    </xf>
    <xf numFmtId="0" fontId="4" fillId="0" borderId="8" xfId="2" applyFont="1" applyBorder="1" applyAlignment="1">
      <alignment horizontal="left" vertical="center" wrapText="1"/>
    </xf>
    <xf numFmtId="0" fontId="4" fillId="0" borderId="2" xfId="2" applyFont="1" applyBorder="1" applyAlignment="1">
      <alignment horizontal="left" vertical="center" wrapText="1"/>
    </xf>
    <xf numFmtId="0" fontId="4" fillId="5" borderId="13" xfId="1" applyFont="1" applyFill="1" applyBorder="1">
      <alignment vertical="center"/>
    </xf>
    <xf numFmtId="0" fontId="4" fillId="5" borderId="15" xfId="1" applyFont="1" applyFill="1" applyBorder="1">
      <alignment vertical="center"/>
    </xf>
    <xf numFmtId="0" fontId="4" fillId="5" borderId="14" xfId="1" applyFont="1" applyFill="1" applyBorder="1">
      <alignment vertical="center"/>
    </xf>
    <xf numFmtId="0" fontId="21" fillId="0" borderId="1" xfId="2" applyFont="1" applyBorder="1" applyAlignment="1">
      <alignment horizontal="left" vertical="center"/>
    </xf>
    <xf numFmtId="0" fontId="4" fillId="5" borderId="6" xfId="2" applyFont="1" applyFill="1" applyBorder="1" applyAlignment="1">
      <alignment horizontal="center" vertical="center"/>
    </xf>
    <xf numFmtId="0" fontId="4" fillId="5" borderId="0" xfId="2" applyFont="1" applyFill="1" applyAlignment="1">
      <alignment horizontal="center" vertical="center"/>
    </xf>
    <xf numFmtId="0" fontId="4" fillId="5" borderId="13" xfId="2" applyFont="1" applyFill="1" applyBorder="1" applyAlignment="1">
      <alignment horizontal="center" vertical="center"/>
    </xf>
    <xf numFmtId="0" fontId="4" fillId="5" borderId="15" xfId="2" applyFont="1" applyFill="1" applyBorder="1" applyAlignment="1">
      <alignment horizontal="center" vertical="center"/>
    </xf>
    <xf numFmtId="0" fontId="4" fillId="5" borderId="14" xfId="2" applyFont="1" applyFill="1" applyBorder="1" applyAlignment="1">
      <alignment horizontal="center" vertical="center"/>
    </xf>
    <xf numFmtId="0" fontId="4" fillId="5" borderId="9" xfId="2" applyFont="1" applyFill="1" applyBorder="1" applyAlignment="1">
      <alignment horizontal="center" vertical="center" wrapText="1"/>
    </xf>
    <xf numFmtId="0" fontId="4" fillId="5" borderId="10" xfId="2" applyFont="1" applyFill="1" applyBorder="1" applyAlignment="1">
      <alignment horizontal="center" vertical="center" wrapText="1"/>
    </xf>
    <xf numFmtId="0" fontId="4" fillId="5" borderId="6" xfId="2" applyFont="1" applyFill="1" applyBorder="1" applyAlignment="1">
      <alignment horizontal="center" vertical="center" wrapText="1"/>
    </xf>
    <xf numFmtId="0" fontId="4" fillId="5" borderId="0" xfId="2" applyFont="1" applyFill="1" applyAlignment="1">
      <alignment horizontal="center" vertical="center" wrapText="1"/>
    </xf>
    <xf numFmtId="0" fontId="59" fillId="0" borderId="51" xfId="1" applyFont="1" applyBorder="1" applyAlignment="1">
      <alignment horizontal="left" vertical="center" wrapText="1"/>
    </xf>
    <xf numFmtId="0" fontId="59" fillId="0" borderId="0" xfId="1" applyFont="1" applyAlignment="1">
      <alignment horizontal="left" vertical="center" wrapText="1"/>
    </xf>
    <xf numFmtId="0" fontId="4" fillId="5" borderId="2" xfId="2" applyFont="1" applyFill="1" applyBorder="1" applyAlignment="1">
      <alignment horizontal="left" vertical="center" wrapText="1"/>
    </xf>
    <xf numFmtId="0" fontId="4" fillId="5" borderId="5" xfId="2" applyFont="1" applyFill="1" applyBorder="1" applyAlignment="1">
      <alignment horizontal="left" vertical="center" wrapText="1"/>
    </xf>
    <xf numFmtId="0" fontId="4" fillId="5" borderId="32" xfId="2" applyFont="1" applyFill="1" applyBorder="1" applyAlignment="1">
      <alignment horizontal="left" vertical="center" wrapText="1"/>
    </xf>
    <xf numFmtId="0" fontId="4" fillId="0" borderId="56" xfId="1" applyFont="1" applyBorder="1">
      <alignment vertical="center"/>
    </xf>
    <xf numFmtId="0" fontId="4" fillId="0" borderId="57" xfId="1" applyFont="1" applyBorder="1">
      <alignment vertical="center"/>
    </xf>
    <xf numFmtId="0" fontId="4" fillId="0" borderId="58" xfId="1" applyFont="1" applyBorder="1">
      <alignment vertical="center"/>
    </xf>
    <xf numFmtId="0" fontId="5" fillId="0" borderId="2" xfId="1" applyFont="1" applyBorder="1" applyAlignment="1">
      <alignment horizontal="left" vertical="center"/>
    </xf>
    <xf numFmtId="0" fontId="4" fillId="0" borderId="3" xfId="1" applyFont="1" applyBorder="1" applyAlignment="1">
      <alignment horizontal="left" vertical="center"/>
    </xf>
    <xf numFmtId="0" fontId="31" fillId="5" borderId="1" xfId="1" applyFont="1" applyFill="1" applyBorder="1" applyAlignment="1">
      <alignment horizontal="center" vertical="center" wrapText="1"/>
    </xf>
    <xf numFmtId="0" fontId="31" fillId="5" borderId="4" xfId="1" applyFont="1" applyFill="1" applyBorder="1" applyAlignment="1">
      <alignment horizontal="center" vertical="center"/>
    </xf>
    <xf numFmtId="0" fontId="4" fillId="0" borderId="1" xfId="1" applyFont="1" applyBorder="1" applyAlignment="1">
      <alignment horizontal="center" vertical="center" wrapText="1"/>
    </xf>
    <xf numFmtId="0" fontId="4" fillId="0" borderId="9" xfId="1" applyFont="1" applyBorder="1" applyAlignment="1">
      <alignment horizontal="left" vertical="center"/>
    </xf>
    <xf numFmtId="0" fontId="4" fillId="0" borderId="11" xfId="1" applyFont="1" applyBorder="1" applyAlignment="1">
      <alignment horizontal="left" vertical="center"/>
    </xf>
    <xf numFmtId="0" fontId="31" fillId="5" borderId="8" xfId="1" applyFont="1" applyFill="1" applyBorder="1" applyAlignment="1">
      <alignment horizontal="center" vertical="center"/>
    </xf>
    <xf numFmtId="0" fontId="25" fillId="4" borderId="4" xfId="1" applyFont="1" applyFill="1" applyBorder="1" applyAlignment="1">
      <alignment horizontal="center" vertical="center"/>
    </xf>
    <xf numFmtId="0" fontId="25" fillId="4" borderId="8" xfId="1" applyFont="1" applyFill="1" applyBorder="1" applyAlignment="1">
      <alignment horizontal="center" vertical="center"/>
    </xf>
    <xf numFmtId="0" fontId="8" fillId="0" borderId="10" xfId="1" applyFont="1" applyBorder="1" applyAlignment="1">
      <alignment horizontal="center" vertical="center"/>
    </xf>
    <xf numFmtId="0" fontId="8" fillId="0" borderId="15" xfId="1" applyFont="1" applyBorder="1" applyAlignment="1">
      <alignment horizontal="center" vertical="center"/>
    </xf>
    <xf numFmtId="0" fontId="6" fillId="0" borderId="59" xfId="1" applyFont="1" applyBorder="1" applyAlignment="1">
      <alignment horizontal="left" vertical="center"/>
    </xf>
    <xf numFmtId="0" fontId="6" fillId="0" borderId="60" xfId="1" applyFont="1" applyBorder="1" applyAlignment="1">
      <alignment horizontal="left" vertical="center"/>
    </xf>
    <xf numFmtId="0" fontId="6" fillId="0" borderId="61" xfId="1" applyFont="1" applyBorder="1" applyAlignment="1">
      <alignment horizontal="left" vertical="center"/>
    </xf>
    <xf numFmtId="49" fontId="4" fillId="0" borderId="1" xfId="2" applyNumberFormat="1" applyFont="1" applyBorder="1" applyAlignment="1">
      <alignment horizontal="center" vertical="center" wrapText="1"/>
    </xf>
    <xf numFmtId="0" fontId="0" fillId="0" borderId="1" xfId="0" applyBorder="1" applyAlignment="1">
      <alignment horizontal="center" vertical="center" wrapText="1"/>
    </xf>
    <xf numFmtId="0" fontId="59" fillId="0" borderId="1" xfId="1" applyFont="1" applyBorder="1">
      <alignment vertical="center"/>
    </xf>
    <xf numFmtId="0" fontId="58" fillId="0" borderId="1" xfId="0" applyFont="1" applyBorder="1">
      <alignment vertical="center"/>
    </xf>
    <xf numFmtId="0" fontId="56" fillId="5" borderId="1" xfId="0" applyFont="1" applyFill="1" applyBorder="1" applyAlignment="1">
      <alignment horizontal="center" vertical="center"/>
    </xf>
    <xf numFmtId="0" fontId="56" fillId="5" borderId="2" xfId="0" applyFont="1" applyFill="1" applyBorder="1" applyAlignment="1">
      <alignment horizontal="center" vertical="center" wrapText="1"/>
    </xf>
    <xf numFmtId="0" fontId="56" fillId="5" borderId="5" xfId="0" applyFont="1" applyFill="1" applyBorder="1">
      <alignment vertical="center"/>
    </xf>
    <xf numFmtId="0" fontId="56" fillId="5" borderId="3" xfId="0" applyFont="1" applyFill="1" applyBorder="1">
      <alignment vertical="center"/>
    </xf>
    <xf numFmtId="0" fontId="58" fillId="5" borderId="1" xfId="0" applyFont="1" applyFill="1" applyBorder="1" applyAlignment="1">
      <alignment horizontal="right" vertical="center" shrinkToFit="1"/>
    </xf>
    <xf numFmtId="0" fontId="58" fillId="5" borderId="2" xfId="0" applyFont="1" applyFill="1" applyBorder="1" applyAlignment="1">
      <alignment horizontal="right" vertical="center" shrinkToFit="1"/>
    </xf>
    <xf numFmtId="0" fontId="1" fillId="0" borderId="15" xfId="1" applyBorder="1" applyAlignment="1">
      <alignment horizontal="right"/>
    </xf>
    <xf numFmtId="0" fontId="1" fillId="0" borderId="14" xfId="1" applyBorder="1" applyAlignment="1">
      <alignment horizontal="right"/>
    </xf>
    <xf numFmtId="0" fontId="1" fillId="0" borderId="21" xfId="1" applyBorder="1" applyAlignment="1">
      <alignment horizontal="left"/>
    </xf>
    <xf numFmtId="0" fontId="1" fillId="0" borderId="15" xfId="1" applyBorder="1" applyAlignment="1">
      <alignment horizontal="left"/>
    </xf>
    <xf numFmtId="178" fontId="12" fillId="0" borderId="2" xfId="2" applyNumberFormat="1" applyFont="1" applyBorder="1" applyAlignment="1">
      <alignment horizontal="center" vertical="center" wrapText="1"/>
    </xf>
    <xf numFmtId="0" fontId="29" fillId="0" borderId="3" xfId="0" applyFont="1" applyBorder="1" applyAlignment="1">
      <alignment horizontal="center" vertical="center" wrapText="1"/>
    </xf>
    <xf numFmtId="0" fontId="4" fillId="0" borderId="3" xfId="2" applyFont="1" applyBorder="1" applyAlignment="1">
      <alignment horizontal="left" vertical="center" wrapText="1"/>
    </xf>
    <xf numFmtId="0" fontId="4" fillId="5" borderId="1" xfId="2" applyFont="1" applyFill="1" applyBorder="1" applyAlignment="1">
      <alignment horizontal="left" vertical="center" wrapText="1"/>
    </xf>
    <xf numFmtId="3" fontId="4" fillId="0" borderId="1" xfId="2" applyNumberFormat="1" applyFont="1" applyBorder="1" applyAlignment="1">
      <alignment horizontal="left" vertical="center" wrapText="1"/>
    </xf>
    <xf numFmtId="3" fontId="4" fillId="0" borderId="2" xfId="2" applyNumberFormat="1" applyFont="1" applyBorder="1" applyAlignment="1">
      <alignment horizontal="left" vertical="center" wrapText="1"/>
    </xf>
    <xf numFmtId="0" fontId="17" fillId="0" borderId="0" xfId="0" applyFont="1" applyAlignment="1">
      <alignment horizontal="left" vertical="center"/>
    </xf>
    <xf numFmtId="0" fontId="4" fillId="5" borderId="4" xfId="2" applyFont="1" applyFill="1" applyBorder="1" applyAlignment="1">
      <alignment horizontal="left" vertical="center" wrapText="1"/>
    </xf>
    <xf numFmtId="0" fontId="4" fillId="5" borderId="8" xfId="2" applyFont="1" applyFill="1" applyBorder="1" applyAlignment="1">
      <alignment horizontal="left" vertical="center" wrapText="1"/>
    </xf>
    <xf numFmtId="0" fontId="56" fillId="5" borderId="5" xfId="0" applyFont="1" applyFill="1" applyBorder="1" applyAlignment="1">
      <alignment horizontal="center" vertical="center" wrapText="1"/>
    </xf>
    <xf numFmtId="0" fontId="56" fillId="5" borderId="3" xfId="0" applyFont="1" applyFill="1" applyBorder="1" applyAlignment="1">
      <alignment horizontal="center" vertical="center" wrapText="1"/>
    </xf>
    <xf numFmtId="0" fontId="15" fillId="5" borderId="11" xfId="2" applyFont="1" applyFill="1" applyBorder="1" applyAlignment="1">
      <alignment horizontal="center" vertical="center" wrapText="1"/>
    </xf>
    <xf numFmtId="0" fontId="4" fillId="5" borderId="4" xfId="2" applyFont="1" applyFill="1" applyBorder="1" applyAlignment="1">
      <alignment horizontal="center" vertical="center" wrapText="1"/>
    </xf>
    <xf numFmtId="0" fontId="4" fillId="5" borderId="8" xfId="2" applyFont="1" applyFill="1" applyBorder="1" applyAlignment="1">
      <alignment horizontal="center" vertical="center" wrapText="1"/>
    </xf>
    <xf numFmtId="0" fontId="65" fillId="0" borderId="47" xfId="2" applyFont="1" applyBorder="1" applyAlignment="1">
      <alignment horizontal="center" vertical="center" shrinkToFit="1"/>
    </xf>
    <xf numFmtId="0" fontId="65" fillId="0" borderId="48" xfId="2" applyFont="1" applyBorder="1" applyAlignment="1">
      <alignment horizontal="center" vertical="center" shrinkToFit="1"/>
    </xf>
    <xf numFmtId="0" fontId="65" fillId="0" borderId="49" xfId="2" applyFont="1" applyBorder="1" applyAlignment="1">
      <alignment horizontal="center" vertical="center" shrinkToFit="1"/>
    </xf>
    <xf numFmtId="0" fontId="57" fillId="5" borderId="2" xfId="1" applyFont="1" applyFill="1" applyBorder="1" applyAlignment="1">
      <alignment horizontal="right" vertical="center"/>
    </xf>
    <xf numFmtId="0" fontId="60" fillId="5" borderId="5" xfId="0" applyFont="1" applyFill="1" applyBorder="1" applyAlignment="1">
      <alignment horizontal="right" vertical="center"/>
    </xf>
    <xf numFmtId="0" fontId="56" fillId="5" borderId="1" xfId="0" applyFont="1" applyFill="1" applyBorder="1" applyAlignment="1">
      <alignment horizontal="center" vertical="center" wrapText="1"/>
    </xf>
    <xf numFmtId="0" fontId="58" fillId="5" borderId="1" xfId="0" applyFont="1" applyFill="1" applyBorder="1">
      <alignment vertical="center"/>
    </xf>
    <xf numFmtId="0" fontId="58" fillId="5" borderId="2" xfId="0" applyFont="1" applyFill="1" applyBorder="1">
      <alignment vertical="center"/>
    </xf>
    <xf numFmtId="38" fontId="18" fillId="0" borderId="24" xfId="3" applyFont="1" applyBorder="1" applyAlignment="1">
      <alignment vertical="center"/>
    </xf>
    <xf numFmtId="38" fontId="18" fillId="0" borderId="23" xfId="3" applyFont="1" applyBorder="1" applyAlignment="1">
      <alignment vertical="center"/>
    </xf>
    <xf numFmtId="0" fontId="56" fillId="5" borderId="5" xfId="0" applyFont="1" applyFill="1" applyBorder="1" applyAlignment="1">
      <alignment horizontal="center" vertical="center"/>
    </xf>
    <xf numFmtId="0" fontId="56" fillId="5" borderId="3" xfId="0" applyFont="1" applyFill="1" applyBorder="1" applyAlignment="1">
      <alignment horizontal="center" vertical="center"/>
    </xf>
    <xf numFmtId="0" fontId="4" fillId="5" borderId="9" xfId="2" applyFont="1" applyFill="1" applyBorder="1" applyAlignment="1">
      <alignment horizontal="left" vertical="center" wrapText="1"/>
    </xf>
    <xf numFmtId="0" fontId="4" fillId="5" borderId="10" xfId="2" applyFont="1" applyFill="1" applyBorder="1" applyAlignment="1">
      <alignment horizontal="left" vertical="center" wrapText="1"/>
    </xf>
    <xf numFmtId="0" fontId="4" fillId="5" borderId="11" xfId="2" applyFont="1" applyFill="1" applyBorder="1" applyAlignment="1">
      <alignment horizontal="left" vertical="center" wrapText="1"/>
    </xf>
    <xf numFmtId="0" fontId="4" fillId="5" borderId="6" xfId="2" applyFont="1" applyFill="1" applyBorder="1" applyAlignment="1">
      <alignment horizontal="left" vertical="center" wrapText="1"/>
    </xf>
    <xf numFmtId="0" fontId="4" fillId="5" borderId="0" xfId="2" applyFont="1" applyFill="1" applyAlignment="1">
      <alignment horizontal="left" vertical="center" wrapText="1"/>
    </xf>
    <xf numFmtId="0" fontId="4" fillId="5" borderId="12" xfId="2" applyFont="1" applyFill="1" applyBorder="1" applyAlignment="1">
      <alignment horizontal="left" vertical="center" wrapText="1"/>
    </xf>
    <xf numFmtId="0" fontId="4" fillId="0" borderId="4" xfId="2" applyFont="1" applyBorder="1" applyAlignment="1">
      <alignment horizontal="center" vertical="center" shrinkToFit="1"/>
    </xf>
    <xf numFmtId="0" fontId="4" fillId="0" borderId="9" xfId="2" applyFont="1" applyBorder="1" applyAlignment="1">
      <alignment horizontal="center" vertical="center" shrinkToFit="1"/>
    </xf>
    <xf numFmtId="0" fontId="4" fillId="0" borderId="2" xfId="2" applyFont="1" applyBorder="1" applyAlignment="1">
      <alignment horizontal="center" vertical="center"/>
    </xf>
    <xf numFmtId="0" fontId="4" fillId="0" borderId="3" xfId="2" applyFont="1" applyBorder="1" applyAlignment="1">
      <alignment horizontal="center" vertical="center"/>
    </xf>
    <xf numFmtId="0" fontId="31" fillId="5" borderId="2" xfId="2" applyFont="1" applyFill="1" applyBorder="1" applyAlignment="1">
      <alignment horizontal="center" vertical="center"/>
    </xf>
    <xf numFmtId="0" fontId="31" fillId="5" borderId="5" xfId="2" applyFont="1" applyFill="1" applyBorder="1" applyAlignment="1">
      <alignment horizontal="center" vertical="center"/>
    </xf>
    <xf numFmtId="0" fontId="31" fillId="5" borderId="3" xfId="2" applyFont="1" applyFill="1" applyBorder="1" applyAlignment="1">
      <alignment horizontal="center" vertical="center"/>
    </xf>
    <xf numFmtId="0" fontId="4" fillId="5" borderId="2" xfId="2" applyFont="1" applyFill="1" applyBorder="1" applyAlignment="1">
      <alignment horizontal="center" vertical="center" wrapText="1"/>
    </xf>
    <xf numFmtId="0" fontId="4" fillId="5" borderId="5" xfId="2" applyFont="1" applyFill="1" applyBorder="1" applyAlignment="1">
      <alignment horizontal="center" vertical="center" wrapText="1"/>
    </xf>
    <xf numFmtId="49" fontId="5" fillId="0" borderId="2" xfId="1" applyNumberFormat="1" applyFont="1" applyBorder="1" applyAlignment="1">
      <alignment horizontal="left" vertical="center"/>
    </xf>
    <xf numFmtId="0" fontId="31" fillId="5" borderId="1" xfId="1" applyFont="1" applyFill="1" applyBorder="1" applyAlignment="1">
      <alignment horizontal="center" vertical="center"/>
    </xf>
    <xf numFmtId="0" fontId="34" fillId="0" borderId="0" xfId="2" applyFont="1" applyAlignment="1">
      <alignment horizontal="left" vertical="center" wrapText="1"/>
    </xf>
    <xf numFmtId="0" fontId="6" fillId="0" borderId="1" xfId="1" applyFont="1" applyBorder="1" applyAlignment="1">
      <alignment horizontal="left" vertical="center" wrapText="1"/>
    </xf>
    <xf numFmtId="0" fontId="31" fillId="5" borderId="9" xfId="2" applyFont="1" applyFill="1" applyBorder="1" applyAlignment="1">
      <alignment vertical="center" wrapText="1"/>
    </xf>
    <xf numFmtId="0" fontId="31" fillId="5" borderId="10" xfId="2" applyFont="1" applyFill="1" applyBorder="1" applyAlignment="1">
      <alignment vertical="center" wrapText="1"/>
    </xf>
    <xf numFmtId="0" fontId="31" fillId="5" borderId="6" xfId="2" applyFont="1" applyFill="1" applyBorder="1" applyAlignment="1">
      <alignment vertical="center" wrapText="1"/>
    </xf>
    <xf numFmtId="0" fontId="31" fillId="5" borderId="0" xfId="2" applyFont="1" applyFill="1" applyAlignment="1">
      <alignment vertical="center" wrapText="1"/>
    </xf>
    <xf numFmtId="0" fontId="31" fillId="5" borderId="13" xfId="2" applyFont="1" applyFill="1" applyBorder="1" applyAlignment="1">
      <alignment vertical="center" wrapText="1"/>
    </xf>
    <xf numFmtId="0" fontId="31" fillId="5" borderId="15" xfId="2" applyFont="1" applyFill="1" applyBorder="1" applyAlignment="1">
      <alignment vertical="center" wrapText="1"/>
    </xf>
    <xf numFmtId="0" fontId="17" fillId="0" borderId="0" xfId="0" applyFont="1" applyAlignment="1">
      <alignment horizontal="center" vertical="center"/>
    </xf>
    <xf numFmtId="0" fontId="20" fillId="0" borderId="1" xfId="2" applyFont="1" applyBorder="1" applyAlignment="1">
      <alignment horizontal="center" vertical="center" wrapText="1"/>
    </xf>
    <xf numFmtId="0" fontId="20" fillId="0" borderId="2" xfId="2" applyFont="1" applyBorder="1" applyAlignment="1">
      <alignment horizontal="center" vertical="center" wrapText="1"/>
    </xf>
    <xf numFmtId="0" fontId="56" fillId="5" borderId="22" xfId="0" applyFont="1" applyFill="1" applyBorder="1" applyAlignment="1">
      <alignment horizontal="center" vertical="center" wrapText="1"/>
    </xf>
    <xf numFmtId="0" fontId="4" fillId="0" borderId="1" xfId="2" applyFont="1" applyBorder="1" applyAlignment="1">
      <alignment horizontal="center" vertical="center" wrapText="1"/>
    </xf>
    <xf numFmtId="0" fontId="61" fillId="0" borderId="2" xfId="0" applyFont="1" applyBorder="1" applyAlignment="1">
      <alignment horizontal="center" vertical="center"/>
    </xf>
    <xf numFmtId="0" fontId="65" fillId="0" borderId="47" xfId="1" applyFont="1" applyBorder="1" applyAlignment="1">
      <alignment horizontal="center" vertical="center" shrinkToFit="1"/>
    </xf>
    <xf numFmtId="0" fontId="65" fillId="0" borderId="48" xfId="1" applyFont="1" applyBorder="1" applyAlignment="1">
      <alignment horizontal="center" vertical="center" shrinkToFit="1"/>
    </xf>
    <xf numFmtId="0" fontId="65" fillId="0" borderId="49" xfId="1" applyFont="1" applyBorder="1" applyAlignment="1">
      <alignment horizontal="center" vertical="center" shrinkToFit="1"/>
    </xf>
    <xf numFmtId="0" fontId="17" fillId="5" borderId="2" xfId="0" applyFont="1" applyFill="1" applyBorder="1" applyAlignment="1">
      <alignment horizontal="center" vertical="center" wrapText="1"/>
    </xf>
    <xf numFmtId="0" fontId="17" fillId="5" borderId="5" xfId="0" applyFont="1" applyFill="1" applyBorder="1">
      <alignment vertical="center"/>
    </xf>
    <xf numFmtId="0" fontId="17" fillId="5" borderId="3" xfId="0" applyFont="1" applyFill="1" applyBorder="1">
      <alignment vertical="center"/>
    </xf>
    <xf numFmtId="0" fontId="17" fillId="5" borderId="5" xfId="0" applyFont="1" applyFill="1" applyBorder="1" applyAlignment="1">
      <alignment horizontal="center" vertical="center" wrapText="1"/>
    </xf>
    <xf numFmtId="0" fontId="17" fillId="5" borderId="32" xfId="0" applyFont="1" applyFill="1" applyBorder="1" applyAlignment="1">
      <alignment horizontal="center" vertical="center" wrapText="1"/>
    </xf>
    <xf numFmtId="0" fontId="12" fillId="4" borderId="16" xfId="2" applyFont="1" applyFill="1" applyBorder="1" applyAlignment="1">
      <alignment horizontal="center" vertical="center" wrapText="1"/>
    </xf>
    <xf numFmtId="0" fontId="12" fillId="4" borderId="17" xfId="2" applyFont="1" applyFill="1" applyBorder="1" applyAlignment="1">
      <alignment horizontal="center" vertical="center" wrapText="1"/>
    </xf>
    <xf numFmtId="0" fontId="12" fillId="4" borderId="18" xfId="2" applyFont="1" applyFill="1" applyBorder="1" applyAlignment="1">
      <alignment horizontal="center" vertical="center" wrapText="1"/>
    </xf>
    <xf numFmtId="0" fontId="17" fillId="5" borderId="9" xfId="0" applyFont="1" applyFill="1" applyBorder="1" applyAlignment="1">
      <alignment horizontal="center" vertical="center" wrapText="1"/>
    </xf>
    <xf numFmtId="0" fontId="17" fillId="5" borderId="10" xfId="0" applyFont="1" applyFill="1" applyBorder="1" applyAlignment="1">
      <alignment horizontal="center" vertical="center" wrapText="1"/>
    </xf>
    <xf numFmtId="0" fontId="17" fillId="5" borderId="11" xfId="0" applyFont="1" applyFill="1" applyBorder="1" applyAlignment="1">
      <alignment horizontal="center" vertical="center" wrapText="1"/>
    </xf>
    <xf numFmtId="0" fontId="4" fillId="5" borderId="3" xfId="2" applyFont="1" applyFill="1" applyBorder="1" applyAlignment="1">
      <alignment horizontal="left" vertical="center" wrapText="1"/>
    </xf>
    <xf numFmtId="0" fontId="6" fillId="0" borderId="1" xfId="1" applyFont="1" applyBorder="1" applyAlignment="1">
      <alignment horizontal="center" vertical="center" wrapText="1"/>
    </xf>
    <xf numFmtId="0" fontId="64" fillId="5" borderId="2" xfId="0" applyFont="1" applyFill="1" applyBorder="1" applyAlignment="1">
      <alignment horizontal="center" vertical="center" wrapText="1"/>
    </xf>
    <xf numFmtId="0" fontId="64" fillId="5" borderId="5" xfId="0" applyFont="1" applyFill="1" applyBorder="1">
      <alignment vertical="center"/>
    </xf>
    <xf numFmtId="0" fontId="64" fillId="5" borderId="3" xfId="0" applyFont="1" applyFill="1" applyBorder="1">
      <alignment vertical="center"/>
    </xf>
    <xf numFmtId="0" fontId="8" fillId="0" borderId="1" xfId="1" applyFont="1" applyBorder="1" applyAlignment="1">
      <alignment horizontal="center" vertical="center"/>
    </xf>
    <xf numFmtId="0" fontId="57" fillId="5" borderId="2" xfId="2" applyFont="1" applyFill="1" applyBorder="1" applyAlignment="1">
      <alignment horizontal="center" vertical="center" wrapText="1"/>
    </xf>
    <xf numFmtId="0" fontId="57" fillId="5" borderId="5" xfId="2" applyFont="1" applyFill="1" applyBorder="1" applyAlignment="1">
      <alignment horizontal="center" vertical="center" wrapText="1"/>
    </xf>
    <xf numFmtId="0" fontId="57" fillId="5" borderId="3" xfId="2" applyFont="1" applyFill="1" applyBorder="1" applyAlignment="1">
      <alignment horizontal="center" vertical="center" wrapText="1"/>
    </xf>
    <xf numFmtId="0" fontId="6" fillId="0" borderId="2" xfId="1" applyFont="1" applyBorder="1" applyAlignment="1">
      <alignment horizontal="center" vertical="center"/>
    </xf>
    <xf numFmtId="0" fontId="6" fillId="0" borderId="5" xfId="1" applyFont="1" applyBorder="1" applyAlignment="1">
      <alignment horizontal="center" vertical="center"/>
    </xf>
    <xf numFmtId="0" fontId="6" fillId="0" borderId="3" xfId="1" applyFont="1" applyBorder="1" applyAlignment="1">
      <alignment horizontal="center" vertical="center"/>
    </xf>
    <xf numFmtId="0" fontId="17" fillId="0" borderId="5" xfId="0" applyFont="1" applyBorder="1" applyAlignment="1">
      <alignment horizontal="center" vertical="center" shrinkToFit="1"/>
    </xf>
    <xf numFmtId="0" fontId="15" fillId="5" borderId="0" xfId="1" applyFont="1" applyFill="1" applyAlignment="1">
      <alignment horizontal="center" wrapText="1"/>
    </xf>
    <xf numFmtId="0" fontId="15" fillId="5" borderId="12" xfId="1" applyFont="1" applyFill="1" applyBorder="1" applyAlignment="1">
      <alignment horizontal="center" wrapText="1"/>
    </xf>
    <xf numFmtId="0" fontId="62" fillId="0" borderId="15" xfId="1" applyFont="1" applyBorder="1" applyAlignment="1">
      <alignment horizontal="left" vertical="center"/>
    </xf>
    <xf numFmtId="0" fontId="34" fillId="0" borderId="10" xfId="2" applyFont="1" applyBorder="1" applyAlignment="1">
      <alignment horizontal="left" vertical="center" wrapText="1"/>
    </xf>
    <xf numFmtId="0" fontId="4" fillId="5" borderId="1" xfId="2" applyFont="1" applyFill="1" applyBorder="1" applyAlignment="1">
      <alignment horizontal="center" vertical="center"/>
    </xf>
    <xf numFmtId="0" fontId="66" fillId="0" borderId="47" xfId="1" applyFont="1" applyBorder="1" applyAlignment="1">
      <alignment horizontal="center" vertical="center"/>
    </xf>
    <xf numFmtId="0" fontId="66" fillId="0" borderId="48" xfId="1" applyFont="1" applyBorder="1" applyAlignment="1">
      <alignment horizontal="center" vertical="center"/>
    </xf>
    <xf numFmtId="0" fontId="66" fillId="0" borderId="49" xfId="1" applyFont="1" applyBorder="1" applyAlignment="1">
      <alignment horizontal="center" vertical="center"/>
    </xf>
    <xf numFmtId="0" fontId="55" fillId="5" borderId="2" xfId="0" applyFont="1" applyFill="1" applyBorder="1" applyAlignment="1">
      <alignment horizontal="center" vertical="center" wrapText="1"/>
    </xf>
    <xf numFmtId="0" fontId="55" fillId="5" borderId="5" xfId="0" applyFont="1" applyFill="1" applyBorder="1" applyAlignment="1">
      <alignment horizontal="center" vertical="center" wrapText="1"/>
    </xf>
    <xf numFmtId="0" fontId="55" fillId="5" borderId="15" xfId="0" applyFont="1" applyFill="1" applyBorder="1" applyAlignment="1">
      <alignment horizontal="center" vertical="center" wrapText="1"/>
    </xf>
    <xf numFmtId="0" fontId="55" fillId="5" borderId="14" xfId="0" applyFont="1" applyFill="1" applyBorder="1" applyAlignment="1">
      <alignment horizontal="center" vertical="center" wrapText="1"/>
    </xf>
    <xf numFmtId="0" fontId="55" fillId="5" borderId="5" xfId="0" applyFont="1" applyFill="1" applyBorder="1">
      <alignment vertical="center"/>
    </xf>
    <xf numFmtId="0" fontId="55" fillId="5" borderId="15" xfId="0" applyFont="1" applyFill="1" applyBorder="1">
      <alignment vertical="center"/>
    </xf>
    <xf numFmtId="0" fontId="55" fillId="5" borderId="3" xfId="0" applyFont="1" applyFill="1" applyBorder="1">
      <alignment vertical="center"/>
    </xf>
    <xf numFmtId="0" fontId="5" fillId="0" borderId="1" xfId="1" applyFont="1" applyBorder="1" applyAlignment="1">
      <alignment horizontal="left" vertical="center" wrapText="1"/>
    </xf>
    <xf numFmtId="0" fontId="4" fillId="0" borderId="1" xfId="1" applyFont="1" applyBorder="1" applyAlignment="1">
      <alignment horizontal="left" vertical="center" wrapText="1"/>
    </xf>
    <xf numFmtId="0" fontId="61" fillId="0" borderId="3" xfId="2" applyFont="1" applyBorder="1" applyAlignment="1">
      <alignment horizontal="center" vertical="center"/>
    </xf>
    <xf numFmtId="0" fontId="61" fillId="0" borderId="1" xfId="2" applyFont="1" applyBorder="1" applyAlignment="1">
      <alignment horizontal="center" vertical="center"/>
    </xf>
    <xf numFmtId="0" fontId="4" fillId="5" borderId="4" xfId="2" applyFont="1" applyFill="1" applyBorder="1" applyAlignment="1">
      <alignment horizontal="center" vertical="center"/>
    </xf>
    <xf numFmtId="0" fontId="0" fillId="5" borderId="15" xfId="0" applyFill="1" applyBorder="1" applyAlignment="1">
      <alignment horizontal="center" vertical="center"/>
    </xf>
    <xf numFmtId="0" fontId="0" fillId="5" borderId="14" xfId="0" applyFill="1" applyBorder="1" applyAlignment="1">
      <alignment horizontal="center" vertical="center"/>
    </xf>
    <xf numFmtId="0" fontId="61" fillId="0" borderId="5" xfId="2" applyFont="1" applyBorder="1" applyAlignment="1">
      <alignment horizontal="center" vertical="center"/>
    </xf>
    <xf numFmtId="0" fontId="0" fillId="9" borderId="1" xfId="0" applyFill="1" applyBorder="1" applyAlignment="1">
      <alignment horizontal="center" vertical="center" wrapText="1"/>
    </xf>
    <xf numFmtId="0" fontId="0" fillId="3" borderId="1" xfId="0" applyFill="1" applyBorder="1" applyAlignment="1">
      <alignment horizontal="center" vertical="center" wrapText="1"/>
    </xf>
    <xf numFmtId="0" fontId="0" fillId="3" borderId="4" xfId="0" applyFill="1" applyBorder="1" applyAlignment="1">
      <alignment horizontal="center" vertical="center" wrapText="1"/>
    </xf>
    <xf numFmtId="0" fontId="0" fillId="10" borderId="4" xfId="0" applyFill="1" applyBorder="1" applyAlignment="1">
      <alignment horizontal="left" vertical="center" wrapText="1"/>
    </xf>
    <xf numFmtId="0" fontId="0" fillId="10" borderId="7" xfId="0" applyFill="1" applyBorder="1" applyAlignment="1">
      <alignment horizontal="left" vertical="center" wrapText="1"/>
    </xf>
    <xf numFmtId="0" fontId="0" fillId="7" borderId="4" xfId="0" applyFill="1" applyBorder="1" applyAlignment="1">
      <alignment horizontal="center" vertical="center" wrapText="1"/>
    </xf>
    <xf numFmtId="0" fontId="0" fillId="7" borderId="8" xfId="0" applyFill="1" applyBorder="1" applyAlignment="1">
      <alignment horizontal="center" vertical="center" wrapText="1"/>
    </xf>
    <xf numFmtId="0" fontId="0" fillId="6" borderId="4" xfId="0" applyFill="1" applyBorder="1" applyAlignment="1">
      <alignment horizontal="center" vertical="center" wrapText="1" shrinkToFit="1"/>
    </xf>
    <xf numFmtId="0" fontId="0" fillId="6" borderId="8" xfId="0" applyFill="1" applyBorder="1" applyAlignment="1">
      <alignment horizontal="center" vertical="center" wrapText="1" shrinkToFit="1"/>
    </xf>
    <xf numFmtId="0" fontId="0" fillId="9" borderId="4" xfId="0" applyFill="1" applyBorder="1" applyAlignment="1">
      <alignment horizontal="center" vertical="center" wrapText="1"/>
    </xf>
    <xf numFmtId="0" fontId="0" fillId="9" borderId="7" xfId="0" applyFill="1" applyBorder="1" applyAlignment="1">
      <alignment horizontal="center" vertical="center" wrapText="1"/>
    </xf>
    <xf numFmtId="0" fontId="0" fillId="6" borderId="4" xfId="0" applyFill="1" applyBorder="1" applyAlignment="1">
      <alignment horizontal="center" vertical="center" shrinkToFit="1"/>
    </xf>
    <xf numFmtId="0" fontId="0" fillId="6" borderId="8" xfId="0" applyFill="1" applyBorder="1" applyAlignment="1">
      <alignment horizontal="center" vertical="center" shrinkToFit="1"/>
    </xf>
    <xf numFmtId="49" fontId="41" fillId="6" borderId="2" xfId="0" applyNumberFormat="1" applyFont="1" applyFill="1" applyBorder="1" applyAlignment="1">
      <alignment horizontal="center" vertical="center" wrapText="1"/>
    </xf>
    <xf numFmtId="49" fontId="41" fillId="6" borderId="5" xfId="0"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8" xfId="0" applyBorder="1" applyAlignment="1">
      <alignment horizontal="center" vertical="center" wrapText="1"/>
    </xf>
  </cellXfs>
  <cellStyles count="6">
    <cellStyle name="パーセント" xfId="4" builtinId="5"/>
    <cellStyle name="ハイパーリンク" xfId="5" builtinId="8"/>
    <cellStyle name="桁区切り" xfId="3" builtinId="6"/>
    <cellStyle name="標準" xfId="0" builtinId="0"/>
    <cellStyle name="標準 2" xfId="1" xr:uid="{00000000-0005-0000-0000-000003000000}"/>
    <cellStyle name="標準_Sheet1" xfId="2" xr:uid="{00000000-0005-0000-0000-000004000000}"/>
  </cellStyles>
  <dxfs count="1">
    <dxf>
      <fill>
        <patternFill>
          <bgColor rgb="FFFF0000"/>
        </patternFill>
      </fill>
    </dxf>
  </dxfs>
  <tableStyles count="0" defaultTableStyle="TableStyleMedium9" defaultPivotStyle="PivotStyleLight16"/>
  <colors>
    <mruColors>
      <color rgb="FF9FFC24"/>
      <color rgb="FF0AE60A"/>
      <color rgb="FFFF99FF"/>
      <color rgb="FFFDFD63"/>
      <color rgb="FF000000"/>
      <color rgb="FFCCFFCC"/>
      <color rgb="FFFFFFCC"/>
      <color rgb="FFCCCCFF"/>
      <color rgb="FFFFCCFF"/>
      <color rgb="FF11C6D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51</xdr:col>
      <xdr:colOff>70821</xdr:colOff>
      <xdr:row>1</xdr:row>
      <xdr:rowOff>69694</xdr:rowOff>
    </xdr:from>
    <xdr:ext cx="7938392" cy="1159292"/>
    <xdr:sp macro="" textlink="">
      <xdr:nvSpPr>
        <xdr:cNvPr id="2" name="正方形/長方形 1">
          <a:extLst>
            <a:ext uri="{FF2B5EF4-FFF2-40B4-BE49-F238E27FC236}">
              <a16:creationId xmlns:a16="http://schemas.microsoft.com/office/drawing/2014/main" id="{CAB333D5-1D09-FD8F-C1AC-52A21A915E0B}"/>
            </a:ext>
          </a:extLst>
        </xdr:cNvPr>
        <xdr:cNvSpPr/>
      </xdr:nvSpPr>
      <xdr:spPr>
        <a:xfrm>
          <a:off x="10316004" y="336859"/>
          <a:ext cx="7938392" cy="1159292"/>
        </a:xfrm>
        <a:prstGeom prst="rect">
          <a:avLst/>
        </a:prstGeom>
        <a:noFill/>
      </xdr:spPr>
      <xdr:txBody>
        <a:bodyPr wrap="none" lIns="91440" tIns="45720" rIns="91440" bIns="45720">
          <a:spAutoFit/>
        </a:bodyPr>
        <a:lstStyle/>
        <a:p>
          <a:pPr algn="ctr"/>
          <a:r>
            <a:rPr lang="ja-JP" altLang="en-US" sz="3200" b="0" cap="none" spc="0">
              <a:ln w="0"/>
              <a:solidFill>
                <a:schemeClr val="tx1"/>
              </a:solidFill>
              <a:effectLst>
                <a:outerShdw blurRad="38100" dist="19050" dir="2700000" algn="tl" rotWithShape="0">
                  <a:schemeClr val="dk1">
                    <a:alpha val="40000"/>
                  </a:schemeClr>
                </a:outerShdw>
              </a:effectLst>
            </a:rPr>
            <a:t>この算定表は</a:t>
          </a:r>
          <a:r>
            <a:rPr lang="ja-JP" altLang="en-US" sz="3200" b="0" cap="none" spc="0">
              <a:ln w="0"/>
              <a:solidFill>
                <a:srgbClr val="FF0000"/>
              </a:solidFill>
              <a:effectLst>
                <a:outerShdw blurRad="38100" dist="19050" dir="2700000" algn="tl" rotWithShape="0">
                  <a:schemeClr val="dk1">
                    <a:alpha val="40000"/>
                  </a:schemeClr>
                </a:outerShdw>
              </a:effectLst>
            </a:rPr>
            <a:t>令和</a:t>
          </a:r>
          <a:r>
            <a:rPr lang="en-US" altLang="ja-JP" sz="3200" b="0" cap="none" spc="0">
              <a:ln w="0"/>
              <a:solidFill>
                <a:srgbClr val="FF0000"/>
              </a:solidFill>
              <a:effectLst>
                <a:outerShdw blurRad="38100" dist="19050" dir="2700000" algn="tl" rotWithShape="0">
                  <a:schemeClr val="dk1">
                    <a:alpha val="40000"/>
                  </a:schemeClr>
                </a:outerShdw>
              </a:effectLst>
            </a:rPr>
            <a:t>5</a:t>
          </a:r>
          <a:r>
            <a:rPr lang="ja-JP" altLang="en-US" sz="3200" b="0" cap="none" spc="0">
              <a:ln w="0"/>
              <a:solidFill>
                <a:srgbClr val="FF0000"/>
              </a:solidFill>
              <a:effectLst>
                <a:outerShdw blurRad="38100" dist="19050" dir="2700000" algn="tl" rotWithShape="0">
                  <a:schemeClr val="dk1">
                    <a:alpha val="40000"/>
                  </a:schemeClr>
                </a:outerShdw>
              </a:effectLst>
            </a:rPr>
            <a:t>年度以前に</a:t>
          </a:r>
          <a:endParaRPr lang="en-US" altLang="ja-JP" sz="3200" b="0" cap="none" spc="0">
            <a:ln w="0"/>
            <a:solidFill>
              <a:srgbClr val="FF0000"/>
            </a:solidFill>
            <a:effectLst>
              <a:outerShdw blurRad="38100" dist="19050" dir="2700000" algn="tl" rotWithShape="0">
                <a:schemeClr val="dk1">
                  <a:alpha val="40000"/>
                </a:schemeClr>
              </a:outerShdw>
            </a:effectLst>
          </a:endParaRPr>
        </a:p>
        <a:p>
          <a:pPr algn="ctr"/>
          <a:r>
            <a:rPr lang="ja-JP" altLang="en-US" sz="3200" b="0" cap="none" spc="0">
              <a:ln w="0"/>
              <a:solidFill>
                <a:srgbClr val="FF0000"/>
              </a:solidFill>
              <a:effectLst>
                <a:outerShdw blurRad="38100" dist="19050" dir="2700000" algn="tl" rotWithShape="0">
                  <a:schemeClr val="dk1">
                    <a:alpha val="40000"/>
                  </a:schemeClr>
                </a:outerShdw>
              </a:effectLst>
            </a:rPr>
            <a:t>初回契約を締結した（する）治験</a:t>
          </a:r>
          <a:r>
            <a:rPr lang="ja-JP" altLang="en-US" sz="3200" b="0" cap="none" spc="0">
              <a:ln w="0"/>
              <a:solidFill>
                <a:schemeClr val="tx1"/>
              </a:solidFill>
              <a:effectLst>
                <a:outerShdw blurRad="38100" dist="19050" dir="2700000" algn="tl" rotWithShape="0">
                  <a:schemeClr val="dk1">
                    <a:alpha val="40000"/>
                  </a:schemeClr>
                </a:outerShdw>
              </a:effectLst>
            </a:rPr>
            <a:t>が対象です。</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665630</xdr:colOff>
      <xdr:row>5</xdr:row>
      <xdr:rowOff>35299</xdr:rowOff>
    </xdr:from>
    <xdr:to>
      <xdr:col>5</xdr:col>
      <xdr:colOff>271183</xdr:colOff>
      <xdr:row>6</xdr:row>
      <xdr:rowOff>144556</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665630" y="2074770"/>
          <a:ext cx="4323229" cy="456639"/>
        </a:xfrm>
        <a:prstGeom prst="roundRect">
          <a:avLst/>
        </a:prstGeom>
        <a:solidFill>
          <a:srgbClr val="FFFF00"/>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　</a:t>
          </a:r>
          <a:r>
            <a:rPr kumimoji="1" lang="en-US" altLang="ja-JP" sz="1100">
              <a:solidFill>
                <a:srgbClr val="FF0000"/>
              </a:solidFill>
            </a:rPr>
            <a:t>【</a:t>
          </a:r>
          <a:r>
            <a:rPr kumimoji="1" lang="ja-JP" altLang="en-US" sz="1100">
              <a:solidFill>
                <a:srgbClr val="FF0000"/>
              </a:solidFill>
            </a:rPr>
            <a:t>記載上の注意</a:t>
          </a:r>
          <a:r>
            <a:rPr kumimoji="1" lang="en-US" altLang="ja-JP" sz="1100">
              <a:solidFill>
                <a:srgbClr val="FF0000"/>
              </a:solidFill>
            </a:rPr>
            <a:t>】</a:t>
          </a:r>
          <a:r>
            <a:rPr kumimoji="1" lang="ja-JP" altLang="en-US" sz="1100">
              <a:solidFill>
                <a:srgbClr val="FF0000"/>
              </a:solidFill>
            </a:rPr>
            <a:t>　　　　　　　　　には数字を入力もしくは選択</a:t>
          </a:r>
          <a:endParaRPr kumimoji="1" lang="ja-JP" altLang="en-US" sz="1100" u="sng">
            <a:solidFill>
              <a:srgbClr val="FF0000"/>
            </a:solidFill>
          </a:endParaRPr>
        </a:p>
      </xdr:txBody>
    </xdr:sp>
    <xdr:clientData/>
  </xdr:twoCellAnchor>
  <xdr:twoCellAnchor>
    <xdr:from>
      <xdr:col>1</xdr:col>
      <xdr:colOff>461011</xdr:colOff>
      <xdr:row>5</xdr:row>
      <xdr:rowOff>38099</xdr:rowOff>
    </xdr:from>
    <xdr:to>
      <xdr:col>2</xdr:col>
      <xdr:colOff>60961</xdr:colOff>
      <xdr:row>5</xdr:row>
      <xdr:rowOff>274319</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1352551" y="1950719"/>
          <a:ext cx="590550" cy="236220"/>
        </a:xfrm>
        <a:prstGeom prst="rect">
          <a:avLst/>
        </a:prstGeom>
        <a:solidFill>
          <a:srgbClr val="9FFC24"/>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201706</xdr:colOff>
      <xdr:row>45</xdr:row>
      <xdr:rowOff>0</xdr:rowOff>
    </xdr:from>
    <xdr:to>
      <xdr:col>11</xdr:col>
      <xdr:colOff>384922</xdr:colOff>
      <xdr:row>55</xdr:row>
      <xdr:rowOff>118464</xdr:rowOff>
    </xdr:to>
    <xdr:sp macro="" textlink="">
      <xdr:nvSpPr>
        <xdr:cNvPr id="2" name="テキスト ボックス 1">
          <a:extLst>
            <a:ext uri="{FF2B5EF4-FFF2-40B4-BE49-F238E27FC236}">
              <a16:creationId xmlns:a16="http://schemas.microsoft.com/office/drawing/2014/main" id="{A37E9B83-52DF-4942-85E9-D67BAFFD00E8}"/>
            </a:ext>
          </a:extLst>
        </xdr:cNvPr>
        <xdr:cNvSpPr txBox="1"/>
      </xdr:nvSpPr>
      <xdr:spPr>
        <a:xfrm>
          <a:off x="201706" y="13648765"/>
          <a:ext cx="9820275" cy="179934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4400">
              <a:solidFill>
                <a:srgbClr val="FF0000"/>
              </a:solidFill>
            </a:rPr>
            <a:t>③実績払い算出表　および</a:t>
          </a:r>
        </a:p>
        <a:p>
          <a:r>
            <a:rPr kumimoji="1" lang="ja-JP" altLang="en-US" sz="4400">
              <a:solidFill>
                <a:srgbClr val="FF0000"/>
              </a:solidFill>
            </a:rPr>
            <a:t>⑥差込データ　の記入も必要です。</a:t>
          </a:r>
        </a:p>
        <a:p>
          <a:endParaRPr kumimoji="1" lang="ja-JP" altLang="en-US" sz="44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26669</xdr:colOff>
      <xdr:row>4</xdr:row>
      <xdr:rowOff>1905</xdr:rowOff>
    </xdr:from>
    <xdr:to>
      <xdr:col>5</xdr:col>
      <xdr:colOff>289560</xdr:colOff>
      <xdr:row>5</xdr:row>
      <xdr:rowOff>20955</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a:xfrm>
          <a:off x="26669" y="1624965"/>
          <a:ext cx="4392931" cy="369570"/>
        </a:xfrm>
        <a:prstGeom prst="roundRect">
          <a:avLst/>
        </a:prstGeom>
        <a:solidFill>
          <a:srgbClr val="FFFF00"/>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　</a:t>
          </a:r>
          <a:r>
            <a:rPr kumimoji="1" lang="en-US" altLang="ja-JP" sz="1100">
              <a:solidFill>
                <a:srgbClr val="FF0000"/>
              </a:solidFill>
            </a:rPr>
            <a:t>【</a:t>
          </a:r>
          <a:r>
            <a:rPr kumimoji="1" lang="ja-JP" altLang="en-US" sz="1100">
              <a:solidFill>
                <a:srgbClr val="FF0000"/>
              </a:solidFill>
            </a:rPr>
            <a:t>記載上の注意</a:t>
          </a:r>
          <a:r>
            <a:rPr kumimoji="1" lang="en-US" altLang="ja-JP" sz="1100">
              <a:solidFill>
                <a:srgbClr val="FF0000"/>
              </a:solidFill>
            </a:rPr>
            <a:t>】</a:t>
          </a:r>
          <a:r>
            <a:rPr kumimoji="1" lang="ja-JP" altLang="en-US" sz="1100">
              <a:solidFill>
                <a:srgbClr val="FF0000"/>
              </a:solidFill>
            </a:rPr>
            <a:t>　　　　　　　　　に数字、内訳を入力、選択すること。</a:t>
          </a:r>
          <a:endParaRPr kumimoji="1" lang="en-US" altLang="ja-JP" sz="1100">
            <a:solidFill>
              <a:srgbClr val="FF0000"/>
            </a:solidFill>
          </a:endParaRPr>
        </a:p>
        <a:p>
          <a:pPr algn="l"/>
          <a:r>
            <a:rPr kumimoji="1" lang="en-US" altLang="ja-JP" sz="1100">
              <a:solidFill>
                <a:srgbClr val="FF0000"/>
              </a:solidFill>
            </a:rPr>
            <a:t>senntaku </a:t>
          </a:r>
          <a:r>
            <a:rPr kumimoji="1" lang="ja-JP" altLang="en-US" sz="1100">
              <a:solidFill>
                <a:srgbClr val="FF0000"/>
              </a:solidFill>
            </a:rPr>
            <a:t>すること。</a:t>
          </a:r>
          <a:endParaRPr kumimoji="1" lang="ja-JP" altLang="en-US" sz="1100" u="sng">
            <a:solidFill>
              <a:srgbClr val="FF0000"/>
            </a:solidFill>
          </a:endParaRPr>
        </a:p>
      </xdr:txBody>
    </xdr:sp>
    <xdr:clientData/>
  </xdr:twoCellAnchor>
  <xdr:twoCellAnchor>
    <xdr:from>
      <xdr:col>1</xdr:col>
      <xdr:colOff>491490</xdr:colOff>
      <xdr:row>4</xdr:row>
      <xdr:rowOff>36195</xdr:rowOff>
    </xdr:from>
    <xdr:to>
      <xdr:col>2</xdr:col>
      <xdr:colOff>91440</xdr:colOff>
      <xdr:row>4</xdr:row>
      <xdr:rowOff>339090</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1383030" y="1659255"/>
          <a:ext cx="521970" cy="302895"/>
        </a:xfrm>
        <a:prstGeom prst="rect">
          <a:avLst/>
        </a:prstGeom>
        <a:solidFill>
          <a:srgbClr val="9FFC24"/>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19049</xdr:colOff>
      <xdr:row>3</xdr:row>
      <xdr:rowOff>47625</xdr:rowOff>
    </xdr:from>
    <xdr:to>
      <xdr:col>4</xdr:col>
      <xdr:colOff>556260</xdr:colOff>
      <xdr:row>4</xdr:row>
      <xdr:rowOff>53340</xdr:rowOff>
    </xdr:to>
    <xdr:sp macro="" textlink="">
      <xdr:nvSpPr>
        <xdr:cNvPr id="2" name="角丸四角形 1">
          <a:extLst>
            <a:ext uri="{FF2B5EF4-FFF2-40B4-BE49-F238E27FC236}">
              <a16:creationId xmlns:a16="http://schemas.microsoft.com/office/drawing/2014/main" id="{00000000-0008-0000-0500-000002000000}"/>
            </a:ext>
          </a:extLst>
        </xdr:cNvPr>
        <xdr:cNvSpPr/>
      </xdr:nvSpPr>
      <xdr:spPr>
        <a:xfrm>
          <a:off x="19049" y="1640205"/>
          <a:ext cx="3417571" cy="356235"/>
        </a:xfrm>
        <a:prstGeom prst="roundRect">
          <a:avLst/>
        </a:prstGeom>
        <a:solidFill>
          <a:srgbClr val="FFFF00"/>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　</a:t>
          </a:r>
          <a:r>
            <a:rPr kumimoji="1" lang="en-US" altLang="ja-JP" sz="1100">
              <a:solidFill>
                <a:srgbClr val="FF0000"/>
              </a:solidFill>
            </a:rPr>
            <a:t>【</a:t>
          </a:r>
          <a:r>
            <a:rPr kumimoji="1" lang="ja-JP" altLang="en-US" sz="1100">
              <a:solidFill>
                <a:srgbClr val="FF0000"/>
              </a:solidFill>
            </a:rPr>
            <a:t>記載上の注意</a:t>
          </a:r>
          <a:r>
            <a:rPr kumimoji="1" lang="en-US" altLang="ja-JP" sz="1100">
              <a:solidFill>
                <a:srgbClr val="FF0000"/>
              </a:solidFill>
            </a:rPr>
            <a:t>】</a:t>
          </a:r>
          <a:r>
            <a:rPr kumimoji="1" lang="ja-JP" altLang="en-US" sz="1100">
              <a:solidFill>
                <a:srgbClr val="FF0000"/>
              </a:solidFill>
            </a:rPr>
            <a:t>　　　　　　　に数字を入力すること。</a:t>
          </a:r>
          <a:endParaRPr kumimoji="1" lang="ja-JP" altLang="en-US" sz="1100" u="sng">
            <a:solidFill>
              <a:srgbClr val="FF0000"/>
            </a:solidFill>
          </a:endParaRPr>
        </a:p>
      </xdr:txBody>
    </xdr:sp>
    <xdr:clientData/>
  </xdr:twoCellAnchor>
  <xdr:twoCellAnchor>
    <xdr:from>
      <xdr:col>1</xdr:col>
      <xdr:colOff>400050</xdr:colOff>
      <xdr:row>3</xdr:row>
      <xdr:rowOff>66675</xdr:rowOff>
    </xdr:from>
    <xdr:to>
      <xdr:col>1</xdr:col>
      <xdr:colOff>1028700</xdr:colOff>
      <xdr:row>4</xdr:row>
      <xdr:rowOff>19050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1390650" y="1571625"/>
          <a:ext cx="628650" cy="304800"/>
        </a:xfrm>
        <a:prstGeom prst="rect">
          <a:avLst/>
        </a:prstGeom>
        <a:solidFill>
          <a:srgbClr val="9FFC24"/>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00"/>
        </a:solidFill>
      </a:spPr>
      <a:bodyPr vertOverflow="clip" horzOverflow="clip" rtlCol="0" anchor="t"/>
      <a:lstStyle>
        <a:defPPr algn="l">
          <a:defRPr kumimoji="1" sz="1100">
            <a:solidFill>
              <a:srgbClr val="FF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A72FE-AFB1-4790-8F80-D5B0CA787E58}">
  <sheetPr>
    <tabColor rgb="FFFFFF00"/>
    <pageSetUpPr fitToPage="1"/>
  </sheetPr>
  <dimension ref="A1:BG135"/>
  <sheetViews>
    <sheetView tabSelected="1" view="pageBreakPreview" zoomScale="82" zoomScaleNormal="70" zoomScaleSheetLayoutView="82" workbookViewId="0">
      <selection activeCell="L20" sqref="L20:S20"/>
    </sheetView>
  </sheetViews>
  <sheetFormatPr defaultColWidth="2.375" defaultRowHeight="13.5"/>
  <cols>
    <col min="1" max="4" width="2.125" customWidth="1"/>
    <col min="10" max="10" width="3.125" customWidth="1"/>
    <col min="26" max="27" width="2.75" customWidth="1"/>
    <col min="28" max="28" width="2.625" customWidth="1"/>
    <col min="29" max="30" width="2.5" customWidth="1"/>
    <col min="33" max="33" width="7.75" customWidth="1"/>
    <col min="34" max="34" width="2.5" customWidth="1"/>
    <col min="35" max="35" width="2.625" customWidth="1"/>
    <col min="36" max="36" width="3.875" customWidth="1"/>
    <col min="39" max="39" width="3.5" customWidth="1"/>
    <col min="44" max="44" width="2.5" customWidth="1"/>
    <col min="45" max="46" width="2.125" customWidth="1"/>
    <col min="50" max="50" width="4.875" customWidth="1"/>
    <col min="52" max="52" width="9" bestFit="1" customWidth="1"/>
    <col min="58" max="58" width="13.25" customWidth="1"/>
    <col min="257" max="260" width="2.125" customWidth="1"/>
    <col min="266" max="266" width="3.125" customWidth="1"/>
    <col min="282" max="283" width="2.75" customWidth="1"/>
    <col min="284" max="284" width="2.625" customWidth="1"/>
    <col min="285" max="286" width="2.5" customWidth="1"/>
    <col min="289" max="289" width="4.875" customWidth="1"/>
    <col min="290" max="290" width="2.5" customWidth="1"/>
    <col min="291" max="291" width="2.625" customWidth="1"/>
    <col min="292" max="292" width="3.875" customWidth="1"/>
    <col min="295" max="295" width="3.5" customWidth="1"/>
    <col min="300" max="300" width="2.5" customWidth="1"/>
    <col min="301" max="302" width="2.125" customWidth="1"/>
    <col min="306" max="306" width="4.875" customWidth="1"/>
    <col min="513" max="516" width="2.125" customWidth="1"/>
    <col min="522" max="522" width="3.125" customWidth="1"/>
    <col min="538" max="539" width="2.75" customWidth="1"/>
    <col min="540" max="540" width="2.625" customWidth="1"/>
    <col min="541" max="542" width="2.5" customWidth="1"/>
    <col min="545" max="545" width="4.875" customWidth="1"/>
    <col min="546" max="546" width="2.5" customWidth="1"/>
    <col min="547" max="547" width="2.625" customWidth="1"/>
    <col min="548" max="548" width="3.875" customWidth="1"/>
    <col min="551" max="551" width="3.5" customWidth="1"/>
    <col min="556" max="556" width="2.5" customWidth="1"/>
    <col min="557" max="558" width="2.125" customWidth="1"/>
    <col min="562" max="562" width="4.875" customWidth="1"/>
    <col min="769" max="772" width="2.125" customWidth="1"/>
    <col min="778" max="778" width="3.125" customWidth="1"/>
    <col min="794" max="795" width="2.75" customWidth="1"/>
    <col min="796" max="796" width="2.625" customWidth="1"/>
    <col min="797" max="798" width="2.5" customWidth="1"/>
    <col min="801" max="801" width="4.875" customWidth="1"/>
    <col min="802" max="802" width="2.5" customWidth="1"/>
    <col min="803" max="803" width="2.625" customWidth="1"/>
    <col min="804" max="804" width="3.875" customWidth="1"/>
    <col min="807" max="807" width="3.5" customWidth="1"/>
    <col min="812" max="812" width="2.5" customWidth="1"/>
    <col min="813" max="814" width="2.125" customWidth="1"/>
    <col min="818" max="818" width="4.875" customWidth="1"/>
    <col min="1025" max="1028" width="2.125" customWidth="1"/>
    <col min="1034" max="1034" width="3.125" customWidth="1"/>
    <col min="1050" max="1051" width="2.75" customWidth="1"/>
    <col min="1052" max="1052" width="2.625" customWidth="1"/>
    <col min="1053" max="1054" width="2.5" customWidth="1"/>
    <col min="1057" max="1057" width="4.875" customWidth="1"/>
    <col min="1058" max="1058" width="2.5" customWidth="1"/>
    <col min="1059" max="1059" width="2.625" customWidth="1"/>
    <col min="1060" max="1060" width="3.875" customWidth="1"/>
    <col min="1063" max="1063" width="3.5" customWidth="1"/>
    <col min="1068" max="1068" width="2.5" customWidth="1"/>
    <col min="1069" max="1070" width="2.125" customWidth="1"/>
    <col min="1074" max="1074" width="4.875" customWidth="1"/>
    <col min="1281" max="1284" width="2.125" customWidth="1"/>
    <col min="1290" max="1290" width="3.125" customWidth="1"/>
    <col min="1306" max="1307" width="2.75" customWidth="1"/>
    <col min="1308" max="1308" width="2.625" customWidth="1"/>
    <col min="1309" max="1310" width="2.5" customWidth="1"/>
    <col min="1313" max="1313" width="4.875" customWidth="1"/>
    <col min="1314" max="1314" width="2.5" customWidth="1"/>
    <col min="1315" max="1315" width="2.625" customWidth="1"/>
    <col min="1316" max="1316" width="3.875" customWidth="1"/>
    <col min="1319" max="1319" width="3.5" customWidth="1"/>
    <col min="1324" max="1324" width="2.5" customWidth="1"/>
    <col min="1325" max="1326" width="2.125" customWidth="1"/>
    <col min="1330" max="1330" width="4.875" customWidth="1"/>
    <col min="1537" max="1540" width="2.125" customWidth="1"/>
    <col min="1546" max="1546" width="3.125" customWidth="1"/>
    <col min="1562" max="1563" width="2.75" customWidth="1"/>
    <col min="1564" max="1564" width="2.625" customWidth="1"/>
    <col min="1565" max="1566" width="2.5" customWidth="1"/>
    <col min="1569" max="1569" width="4.875" customWidth="1"/>
    <col min="1570" max="1570" width="2.5" customWidth="1"/>
    <col min="1571" max="1571" width="2.625" customWidth="1"/>
    <col min="1572" max="1572" width="3.875" customWidth="1"/>
    <col min="1575" max="1575" width="3.5" customWidth="1"/>
    <col min="1580" max="1580" width="2.5" customWidth="1"/>
    <col min="1581" max="1582" width="2.125" customWidth="1"/>
    <col min="1586" max="1586" width="4.875" customWidth="1"/>
    <col min="1793" max="1796" width="2.125" customWidth="1"/>
    <col min="1802" max="1802" width="3.125" customWidth="1"/>
    <col min="1818" max="1819" width="2.75" customWidth="1"/>
    <col min="1820" max="1820" width="2.625" customWidth="1"/>
    <col min="1821" max="1822" width="2.5" customWidth="1"/>
    <col min="1825" max="1825" width="4.875" customWidth="1"/>
    <col min="1826" max="1826" width="2.5" customWidth="1"/>
    <col min="1827" max="1827" width="2.625" customWidth="1"/>
    <col min="1828" max="1828" width="3.875" customWidth="1"/>
    <col min="1831" max="1831" width="3.5" customWidth="1"/>
    <col min="1836" max="1836" width="2.5" customWidth="1"/>
    <col min="1837" max="1838" width="2.125" customWidth="1"/>
    <col min="1842" max="1842" width="4.875" customWidth="1"/>
    <col min="2049" max="2052" width="2.125" customWidth="1"/>
    <col min="2058" max="2058" width="3.125" customWidth="1"/>
    <col min="2074" max="2075" width="2.75" customWidth="1"/>
    <col min="2076" max="2076" width="2.625" customWidth="1"/>
    <col min="2077" max="2078" width="2.5" customWidth="1"/>
    <col min="2081" max="2081" width="4.875" customWidth="1"/>
    <col min="2082" max="2082" width="2.5" customWidth="1"/>
    <col min="2083" max="2083" width="2.625" customWidth="1"/>
    <col min="2084" max="2084" width="3.875" customWidth="1"/>
    <col min="2087" max="2087" width="3.5" customWidth="1"/>
    <col min="2092" max="2092" width="2.5" customWidth="1"/>
    <col min="2093" max="2094" width="2.125" customWidth="1"/>
    <col min="2098" max="2098" width="4.875" customWidth="1"/>
    <col min="2305" max="2308" width="2.125" customWidth="1"/>
    <col min="2314" max="2314" width="3.125" customWidth="1"/>
    <col min="2330" max="2331" width="2.75" customWidth="1"/>
    <col min="2332" max="2332" width="2.625" customWidth="1"/>
    <col min="2333" max="2334" width="2.5" customWidth="1"/>
    <col min="2337" max="2337" width="4.875" customWidth="1"/>
    <col min="2338" max="2338" width="2.5" customWidth="1"/>
    <col min="2339" max="2339" width="2.625" customWidth="1"/>
    <col min="2340" max="2340" width="3.875" customWidth="1"/>
    <col min="2343" max="2343" width="3.5" customWidth="1"/>
    <col min="2348" max="2348" width="2.5" customWidth="1"/>
    <col min="2349" max="2350" width="2.125" customWidth="1"/>
    <col min="2354" max="2354" width="4.875" customWidth="1"/>
    <col min="2561" max="2564" width="2.125" customWidth="1"/>
    <col min="2570" max="2570" width="3.125" customWidth="1"/>
    <col min="2586" max="2587" width="2.75" customWidth="1"/>
    <col min="2588" max="2588" width="2.625" customWidth="1"/>
    <col min="2589" max="2590" width="2.5" customWidth="1"/>
    <col min="2593" max="2593" width="4.875" customWidth="1"/>
    <col min="2594" max="2594" width="2.5" customWidth="1"/>
    <col min="2595" max="2595" width="2.625" customWidth="1"/>
    <col min="2596" max="2596" width="3.875" customWidth="1"/>
    <col min="2599" max="2599" width="3.5" customWidth="1"/>
    <col min="2604" max="2604" width="2.5" customWidth="1"/>
    <col min="2605" max="2606" width="2.125" customWidth="1"/>
    <col min="2610" max="2610" width="4.875" customWidth="1"/>
    <col min="2817" max="2820" width="2.125" customWidth="1"/>
    <col min="2826" max="2826" width="3.125" customWidth="1"/>
    <col min="2842" max="2843" width="2.75" customWidth="1"/>
    <col min="2844" max="2844" width="2.625" customWidth="1"/>
    <col min="2845" max="2846" width="2.5" customWidth="1"/>
    <col min="2849" max="2849" width="4.875" customWidth="1"/>
    <col min="2850" max="2850" width="2.5" customWidth="1"/>
    <col min="2851" max="2851" width="2.625" customWidth="1"/>
    <col min="2852" max="2852" width="3.875" customWidth="1"/>
    <col min="2855" max="2855" width="3.5" customWidth="1"/>
    <col min="2860" max="2860" width="2.5" customWidth="1"/>
    <col min="2861" max="2862" width="2.125" customWidth="1"/>
    <col min="2866" max="2866" width="4.875" customWidth="1"/>
    <col min="3073" max="3076" width="2.125" customWidth="1"/>
    <col min="3082" max="3082" width="3.125" customWidth="1"/>
    <col min="3098" max="3099" width="2.75" customWidth="1"/>
    <col min="3100" max="3100" width="2.625" customWidth="1"/>
    <col min="3101" max="3102" width="2.5" customWidth="1"/>
    <col min="3105" max="3105" width="4.875" customWidth="1"/>
    <col min="3106" max="3106" width="2.5" customWidth="1"/>
    <col min="3107" max="3107" width="2.625" customWidth="1"/>
    <col min="3108" max="3108" width="3.875" customWidth="1"/>
    <col min="3111" max="3111" width="3.5" customWidth="1"/>
    <col min="3116" max="3116" width="2.5" customWidth="1"/>
    <col min="3117" max="3118" width="2.125" customWidth="1"/>
    <col min="3122" max="3122" width="4.875" customWidth="1"/>
    <col min="3329" max="3332" width="2.125" customWidth="1"/>
    <col min="3338" max="3338" width="3.125" customWidth="1"/>
    <col min="3354" max="3355" width="2.75" customWidth="1"/>
    <col min="3356" max="3356" width="2.625" customWidth="1"/>
    <col min="3357" max="3358" width="2.5" customWidth="1"/>
    <col min="3361" max="3361" width="4.875" customWidth="1"/>
    <col min="3362" max="3362" width="2.5" customWidth="1"/>
    <col min="3363" max="3363" width="2.625" customWidth="1"/>
    <col min="3364" max="3364" width="3.875" customWidth="1"/>
    <col min="3367" max="3367" width="3.5" customWidth="1"/>
    <col min="3372" max="3372" width="2.5" customWidth="1"/>
    <col min="3373" max="3374" width="2.125" customWidth="1"/>
    <col min="3378" max="3378" width="4.875" customWidth="1"/>
    <col min="3585" max="3588" width="2.125" customWidth="1"/>
    <col min="3594" max="3594" width="3.125" customWidth="1"/>
    <col min="3610" max="3611" width="2.75" customWidth="1"/>
    <col min="3612" max="3612" width="2.625" customWidth="1"/>
    <col min="3613" max="3614" width="2.5" customWidth="1"/>
    <col min="3617" max="3617" width="4.875" customWidth="1"/>
    <col min="3618" max="3618" width="2.5" customWidth="1"/>
    <col min="3619" max="3619" width="2.625" customWidth="1"/>
    <col min="3620" max="3620" width="3.875" customWidth="1"/>
    <col min="3623" max="3623" width="3.5" customWidth="1"/>
    <col min="3628" max="3628" width="2.5" customWidth="1"/>
    <col min="3629" max="3630" width="2.125" customWidth="1"/>
    <col min="3634" max="3634" width="4.875" customWidth="1"/>
    <col min="3841" max="3844" width="2.125" customWidth="1"/>
    <col min="3850" max="3850" width="3.125" customWidth="1"/>
    <col min="3866" max="3867" width="2.75" customWidth="1"/>
    <col min="3868" max="3868" width="2.625" customWidth="1"/>
    <col min="3869" max="3870" width="2.5" customWidth="1"/>
    <col min="3873" max="3873" width="4.875" customWidth="1"/>
    <col min="3874" max="3874" width="2.5" customWidth="1"/>
    <col min="3875" max="3875" width="2.625" customWidth="1"/>
    <col min="3876" max="3876" width="3.875" customWidth="1"/>
    <col min="3879" max="3879" width="3.5" customWidth="1"/>
    <col min="3884" max="3884" width="2.5" customWidth="1"/>
    <col min="3885" max="3886" width="2.125" customWidth="1"/>
    <col min="3890" max="3890" width="4.875" customWidth="1"/>
    <col min="4097" max="4100" width="2.125" customWidth="1"/>
    <col min="4106" max="4106" width="3.125" customWidth="1"/>
    <col min="4122" max="4123" width="2.75" customWidth="1"/>
    <col min="4124" max="4124" width="2.625" customWidth="1"/>
    <col min="4125" max="4126" width="2.5" customWidth="1"/>
    <col min="4129" max="4129" width="4.875" customWidth="1"/>
    <col min="4130" max="4130" width="2.5" customWidth="1"/>
    <col min="4131" max="4131" width="2.625" customWidth="1"/>
    <col min="4132" max="4132" width="3.875" customWidth="1"/>
    <col min="4135" max="4135" width="3.5" customWidth="1"/>
    <col min="4140" max="4140" width="2.5" customWidth="1"/>
    <col min="4141" max="4142" width="2.125" customWidth="1"/>
    <col min="4146" max="4146" width="4.875" customWidth="1"/>
    <col min="4353" max="4356" width="2.125" customWidth="1"/>
    <col min="4362" max="4362" width="3.125" customWidth="1"/>
    <col min="4378" max="4379" width="2.75" customWidth="1"/>
    <col min="4380" max="4380" width="2.625" customWidth="1"/>
    <col min="4381" max="4382" width="2.5" customWidth="1"/>
    <col min="4385" max="4385" width="4.875" customWidth="1"/>
    <col min="4386" max="4386" width="2.5" customWidth="1"/>
    <col min="4387" max="4387" width="2.625" customWidth="1"/>
    <col min="4388" max="4388" width="3.875" customWidth="1"/>
    <col min="4391" max="4391" width="3.5" customWidth="1"/>
    <col min="4396" max="4396" width="2.5" customWidth="1"/>
    <col min="4397" max="4398" width="2.125" customWidth="1"/>
    <col min="4402" max="4402" width="4.875" customWidth="1"/>
    <col min="4609" max="4612" width="2.125" customWidth="1"/>
    <col min="4618" max="4618" width="3.125" customWidth="1"/>
    <col min="4634" max="4635" width="2.75" customWidth="1"/>
    <col min="4636" max="4636" width="2.625" customWidth="1"/>
    <col min="4637" max="4638" width="2.5" customWidth="1"/>
    <col min="4641" max="4641" width="4.875" customWidth="1"/>
    <col min="4642" max="4642" width="2.5" customWidth="1"/>
    <col min="4643" max="4643" width="2.625" customWidth="1"/>
    <col min="4644" max="4644" width="3.875" customWidth="1"/>
    <col min="4647" max="4647" width="3.5" customWidth="1"/>
    <col min="4652" max="4652" width="2.5" customWidth="1"/>
    <col min="4653" max="4654" width="2.125" customWidth="1"/>
    <col min="4658" max="4658" width="4.875" customWidth="1"/>
    <col min="4865" max="4868" width="2.125" customWidth="1"/>
    <col min="4874" max="4874" width="3.125" customWidth="1"/>
    <col min="4890" max="4891" width="2.75" customWidth="1"/>
    <col min="4892" max="4892" width="2.625" customWidth="1"/>
    <col min="4893" max="4894" width="2.5" customWidth="1"/>
    <col min="4897" max="4897" width="4.875" customWidth="1"/>
    <col min="4898" max="4898" width="2.5" customWidth="1"/>
    <col min="4899" max="4899" width="2.625" customWidth="1"/>
    <col min="4900" max="4900" width="3.875" customWidth="1"/>
    <col min="4903" max="4903" width="3.5" customWidth="1"/>
    <col min="4908" max="4908" width="2.5" customWidth="1"/>
    <col min="4909" max="4910" width="2.125" customWidth="1"/>
    <col min="4914" max="4914" width="4.875" customWidth="1"/>
    <col min="5121" max="5124" width="2.125" customWidth="1"/>
    <col min="5130" max="5130" width="3.125" customWidth="1"/>
    <col min="5146" max="5147" width="2.75" customWidth="1"/>
    <col min="5148" max="5148" width="2.625" customWidth="1"/>
    <col min="5149" max="5150" width="2.5" customWidth="1"/>
    <col min="5153" max="5153" width="4.875" customWidth="1"/>
    <col min="5154" max="5154" width="2.5" customWidth="1"/>
    <col min="5155" max="5155" width="2.625" customWidth="1"/>
    <col min="5156" max="5156" width="3.875" customWidth="1"/>
    <col min="5159" max="5159" width="3.5" customWidth="1"/>
    <col min="5164" max="5164" width="2.5" customWidth="1"/>
    <col min="5165" max="5166" width="2.125" customWidth="1"/>
    <col min="5170" max="5170" width="4.875" customWidth="1"/>
    <col min="5377" max="5380" width="2.125" customWidth="1"/>
    <col min="5386" max="5386" width="3.125" customWidth="1"/>
    <col min="5402" max="5403" width="2.75" customWidth="1"/>
    <col min="5404" max="5404" width="2.625" customWidth="1"/>
    <col min="5405" max="5406" width="2.5" customWidth="1"/>
    <col min="5409" max="5409" width="4.875" customWidth="1"/>
    <col min="5410" max="5410" width="2.5" customWidth="1"/>
    <col min="5411" max="5411" width="2.625" customWidth="1"/>
    <col min="5412" max="5412" width="3.875" customWidth="1"/>
    <col min="5415" max="5415" width="3.5" customWidth="1"/>
    <col min="5420" max="5420" width="2.5" customWidth="1"/>
    <col min="5421" max="5422" width="2.125" customWidth="1"/>
    <col min="5426" max="5426" width="4.875" customWidth="1"/>
    <col min="5633" max="5636" width="2.125" customWidth="1"/>
    <col min="5642" max="5642" width="3.125" customWidth="1"/>
    <col min="5658" max="5659" width="2.75" customWidth="1"/>
    <col min="5660" max="5660" width="2.625" customWidth="1"/>
    <col min="5661" max="5662" width="2.5" customWidth="1"/>
    <col min="5665" max="5665" width="4.875" customWidth="1"/>
    <col min="5666" max="5666" width="2.5" customWidth="1"/>
    <col min="5667" max="5667" width="2.625" customWidth="1"/>
    <col min="5668" max="5668" width="3.875" customWidth="1"/>
    <col min="5671" max="5671" width="3.5" customWidth="1"/>
    <col min="5676" max="5676" width="2.5" customWidth="1"/>
    <col min="5677" max="5678" width="2.125" customWidth="1"/>
    <col min="5682" max="5682" width="4.875" customWidth="1"/>
    <col min="5889" max="5892" width="2.125" customWidth="1"/>
    <col min="5898" max="5898" width="3.125" customWidth="1"/>
    <col min="5914" max="5915" width="2.75" customWidth="1"/>
    <col min="5916" max="5916" width="2.625" customWidth="1"/>
    <col min="5917" max="5918" width="2.5" customWidth="1"/>
    <col min="5921" max="5921" width="4.875" customWidth="1"/>
    <col min="5922" max="5922" width="2.5" customWidth="1"/>
    <col min="5923" max="5923" width="2.625" customWidth="1"/>
    <col min="5924" max="5924" width="3.875" customWidth="1"/>
    <col min="5927" max="5927" width="3.5" customWidth="1"/>
    <col min="5932" max="5932" width="2.5" customWidth="1"/>
    <col min="5933" max="5934" width="2.125" customWidth="1"/>
    <col min="5938" max="5938" width="4.875" customWidth="1"/>
    <col min="6145" max="6148" width="2.125" customWidth="1"/>
    <col min="6154" max="6154" width="3.125" customWidth="1"/>
    <col min="6170" max="6171" width="2.75" customWidth="1"/>
    <col min="6172" max="6172" width="2.625" customWidth="1"/>
    <col min="6173" max="6174" width="2.5" customWidth="1"/>
    <col min="6177" max="6177" width="4.875" customWidth="1"/>
    <col min="6178" max="6178" width="2.5" customWidth="1"/>
    <col min="6179" max="6179" width="2.625" customWidth="1"/>
    <col min="6180" max="6180" width="3.875" customWidth="1"/>
    <col min="6183" max="6183" width="3.5" customWidth="1"/>
    <col min="6188" max="6188" width="2.5" customWidth="1"/>
    <col min="6189" max="6190" width="2.125" customWidth="1"/>
    <col min="6194" max="6194" width="4.875" customWidth="1"/>
    <col min="6401" max="6404" width="2.125" customWidth="1"/>
    <col min="6410" max="6410" width="3.125" customWidth="1"/>
    <col min="6426" max="6427" width="2.75" customWidth="1"/>
    <col min="6428" max="6428" width="2.625" customWidth="1"/>
    <col min="6429" max="6430" width="2.5" customWidth="1"/>
    <col min="6433" max="6433" width="4.875" customWidth="1"/>
    <col min="6434" max="6434" width="2.5" customWidth="1"/>
    <col min="6435" max="6435" width="2.625" customWidth="1"/>
    <col min="6436" max="6436" width="3.875" customWidth="1"/>
    <col min="6439" max="6439" width="3.5" customWidth="1"/>
    <col min="6444" max="6444" width="2.5" customWidth="1"/>
    <col min="6445" max="6446" width="2.125" customWidth="1"/>
    <col min="6450" max="6450" width="4.875" customWidth="1"/>
    <col min="6657" max="6660" width="2.125" customWidth="1"/>
    <col min="6666" max="6666" width="3.125" customWidth="1"/>
    <col min="6682" max="6683" width="2.75" customWidth="1"/>
    <col min="6684" max="6684" width="2.625" customWidth="1"/>
    <col min="6685" max="6686" width="2.5" customWidth="1"/>
    <col min="6689" max="6689" width="4.875" customWidth="1"/>
    <col min="6690" max="6690" width="2.5" customWidth="1"/>
    <col min="6691" max="6691" width="2.625" customWidth="1"/>
    <col min="6692" max="6692" width="3.875" customWidth="1"/>
    <col min="6695" max="6695" width="3.5" customWidth="1"/>
    <col min="6700" max="6700" width="2.5" customWidth="1"/>
    <col min="6701" max="6702" width="2.125" customWidth="1"/>
    <col min="6706" max="6706" width="4.875" customWidth="1"/>
    <col min="6913" max="6916" width="2.125" customWidth="1"/>
    <col min="6922" max="6922" width="3.125" customWidth="1"/>
    <col min="6938" max="6939" width="2.75" customWidth="1"/>
    <col min="6940" max="6940" width="2.625" customWidth="1"/>
    <col min="6941" max="6942" width="2.5" customWidth="1"/>
    <col min="6945" max="6945" width="4.875" customWidth="1"/>
    <col min="6946" max="6946" width="2.5" customWidth="1"/>
    <col min="6947" max="6947" width="2.625" customWidth="1"/>
    <col min="6948" max="6948" width="3.875" customWidth="1"/>
    <col min="6951" max="6951" width="3.5" customWidth="1"/>
    <col min="6956" max="6956" width="2.5" customWidth="1"/>
    <col min="6957" max="6958" width="2.125" customWidth="1"/>
    <col min="6962" max="6962" width="4.875" customWidth="1"/>
    <col min="7169" max="7172" width="2.125" customWidth="1"/>
    <col min="7178" max="7178" width="3.125" customWidth="1"/>
    <col min="7194" max="7195" width="2.75" customWidth="1"/>
    <col min="7196" max="7196" width="2.625" customWidth="1"/>
    <col min="7197" max="7198" width="2.5" customWidth="1"/>
    <col min="7201" max="7201" width="4.875" customWidth="1"/>
    <col min="7202" max="7202" width="2.5" customWidth="1"/>
    <col min="7203" max="7203" width="2.625" customWidth="1"/>
    <col min="7204" max="7204" width="3.875" customWidth="1"/>
    <col min="7207" max="7207" width="3.5" customWidth="1"/>
    <col min="7212" max="7212" width="2.5" customWidth="1"/>
    <col min="7213" max="7214" width="2.125" customWidth="1"/>
    <col min="7218" max="7218" width="4.875" customWidth="1"/>
    <col min="7425" max="7428" width="2.125" customWidth="1"/>
    <col min="7434" max="7434" width="3.125" customWidth="1"/>
    <col min="7450" max="7451" width="2.75" customWidth="1"/>
    <col min="7452" max="7452" width="2.625" customWidth="1"/>
    <col min="7453" max="7454" width="2.5" customWidth="1"/>
    <col min="7457" max="7457" width="4.875" customWidth="1"/>
    <col min="7458" max="7458" width="2.5" customWidth="1"/>
    <col min="7459" max="7459" width="2.625" customWidth="1"/>
    <col min="7460" max="7460" width="3.875" customWidth="1"/>
    <col min="7463" max="7463" width="3.5" customWidth="1"/>
    <col min="7468" max="7468" width="2.5" customWidth="1"/>
    <col min="7469" max="7470" width="2.125" customWidth="1"/>
    <col min="7474" max="7474" width="4.875" customWidth="1"/>
    <col min="7681" max="7684" width="2.125" customWidth="1"/>
    <col min="7690" max="7690" width="3.125" customWidth="1"/>
    <col min="7706" max="7707" width="2.75" customWidth="1"/>
    <col min="7708" max="7708" width="2.625" customWidth="1"/>
    <col min="7709" max="7710" width="2.5" customWidth="1"/>
    <col min="7713" max="7713" width="4.875" customWidth="1"/>
    <col min="7714" max="7714" width="2.5" customWidth="1"/>
    <col min="7715" max="7715" width="2.625" customWidth="1"/>
    <col min="7716" max="7716" width="3.875" customWidth="1"/>
    <col min="7719" max="7719" width="3.5" customWidth="1"/>
    <col min="7724" max="7724" width="2.5" customWidth="1"/>
    <col min="7725" max="7726" width="2.125" customWidth="1"/>
    <col min="7730" max="7730" width="4.875" customWidth="1"/>
    <col min="7937" max="7940" width="2.125" customWidth="1"/>
    <col min="7946" max="7946" width="3.125" customWidth="1"/>
    <col min="7962" max="7963" width="2.75" customWidth="1"/>
    <col min="7964" max="7964" width="2.625" customWidth="1"/>
    <col min="7965" max="7966" width="2.5" customWidth="1"/>
    <col min="7969" max="7969" width="4.875" customWidth="1"/>
    <col min="7970" max="7970" width="2.5" customWidth="1"/>
    <col min="7971" max="7971" width="2.625" customWidth="1"/>
    <col min="7972" max="7972" width="3.875" customWidth="1"/>
    <col min="7975" max="7975" width="3.5" customWidth="1"/>
    <col min="7980" max="7980" width="2.5" customWidth="1"/>
    <col min="7981" max="7982" width="2.125" customWidth="1"/>
    <col min="7986" max="7986" width="4.875" customWidth="1"/>
    <col min="8193" max="8196" width="2.125" customWidth="1"/>
    <col min="8202" max="8202" width="3.125" customWidth="1"/>
    <col min="8218" max="8219" width="2.75" customWidth="1"/>
    <col min="8220" max="8220" width="2.625" customWidth="1"/>
    <col min="8221" max="8222" width="2.5" customWidth="1"/>
    <col min="8225" max="8225" width="4.875" customWidth="1"/>
    <col min="8226" max="8226" width="2.5" customWidth="1"/>
    <col min="8227" max="8227" width="2.625" customWidth="1"/>
    <col min="8228" max="8228" width="3.875" customWidth="1"/>
    <col min="8231" max="8231" width="3.5" customWidth="1"/>
    <col min="8236" max="8236" width="2.5" customWidth="1"/>
    <col min="8237" max="8238" width="2.125" customWidth="1"/>
    <col min="8242" max="8242" width="4.875" customWidth="1"/>
    <col min="8449" max="8452" width="2.125" customWidth="1"/>
    <col min="8458" max="8458" width="3.125" customWidth="1"/>
    <col min="8474" max="8475" width="2.75" customWidth="1"/>
    <col min="8476" max="8476" width="2.625" customWidth="1"/>
    <col min="8477" max="8478" width="2.5" customWidth="1"/>
    <col min="8481" max="8481" width="4.875" customWidth="1"/>
    <col min="8482" max="8482" width="2.5" customWidth="1"/>
    <col min="8483" max="8483" width="2.625" customWidth="1"/>
    <col min="8484" max="8484" width="3.875" customWidth="1"/>
    <col min="8487" max="8487" width="3.5" customWidth="1"/>
    <col min="8492" max="8492" width="2.5" customWidth="1"/>
    <col min="8493" max="8494" width="2.125" customWidth="1"/>
    <col min="8498" max="8498" width="4.875" customWidth="1"/>
    <col min="8705" max="8708" width="2.125" customWidth="1"/>
    <col min="8714" max="8714" width="3.125" customWidth="1"/>
    <col min="8730" max="8731" width="2.75" customWidth="1"/>
    <col min="8732" max="8732" width="2.625" customWidth="1"/>
    <col min="8733" max="8734" width="2.5" customWidth="1"/>
    <col min="8737" max="8737" width="4.875" customWidth="1"/>
    <col min="8738" max="8738" width="2.5" customWidth="1"/>
    <col min="8739" max="8739" width="2.625" customWidth="1"/>
    <col min="8740" max="8740" width="3.875" customWidth="1"/>
    <col min="8743" max="8743" width="3.5" customWidth="1"/>
    <col min="8748" max="8748" width="2.5" customWidth="1"/>
    <col min="8749" max="8750" width="2.125" customWidth="1"/>
    <col min="8754" max="8754" width="4.875" customWidth="1"/>
    <col min="8961" max="8964" width="2.125" customWidth="1"/>
    <col min="8970" max="8970" width="3.125" customWidth="1"/>
    <col min="8986" max="8987" width="2.75" customWidth="1"/>
    <col min="8988" max="8988" width="2.625" customWidth="1"/>
    <col min="8989" max="8990" width="2.5" customWidth="1"/>
    <col min="8993" max="8993" width="4.875" customWidth="1"/>
    <col min="8994" max="8994" width="2.5" customWidth="1"/>
    <col min="8995" max="8995" width="2.625" customWidth="1"/>
    <col min="8996" max="8996" width="3.875" customWidth="1"/>
    <col min="8999" max="8999" width="3.5" customWidth="1"/>
    <col min="9004" max="9004" width="2.5" customWidth="1"/>
    <col min="9005" max="9006" width="2.125" customWidth="1"/>
    <col min="9010" max="9010" width="4.875" customWidth="1"/>
    <col min="9217" max="9220" width="2.125" customWidth="1"/>
    <col min="9226" max="9226" width="3.125" customWidth="1"/>
    <col min="9242" max="9243" width="2.75" customWidth="1"/>
    <col min="9244" max="9244" width="2.625" customWidth="1"/>
    <col min="9245" max="9246" width="2.5" customWidth="1"/>
    <col min="9249" max="9249" width="4.875" customWidth="1"/>
    <col min="9250" max="9250" width="2.5" customWidth="1"/>
    <col min="9251" max="9251" width="2.625" customWidth="1"/>
    <col min="9252" max="9252" width="3.875" customWidth="1"/>
    <col min="9255" max="9255" width="3.5" customWidth="1"/>
    <col min="9260" max="9260" width="2.5" customWidth="1"/>
    <col min="9261" max="9262" width="2.125" customWidth="1"/>
    <col min="9266" max="9266" width="4.875" customWidth="1"/>
    <col min="9473" max="9476" width="2.125" customWidth="1"/>
    <col min="9482" max="9482" width="3.125" customWidth="1"/>
    <col min="9498" max="9499" width="2.75" customWidth="1"/>
    <col min="9500" max="9500" width="2.625" customWidth="1"/>
    <col min="9501" max="9502" width="2.5" customWidth="1"/>
    <col min="9505" max="9505" width="4.875" customWidth="1"/>
    <col min="9506" max="9506" width="2.5" customWidth="1"/>
    <col min="9507" max="9507" width="2.625" customWidth="1"/>
    <col min="9508" max="9508" width="3.875" customWidth="1"/>
    <col min="9511" max="9511" width="3.5" customWidth="1"/>
    <col min="9516" max="9516" width="2.5" customWidth="1"/>
    <col min="9517" max="9518" width="2.125" customWidth="1"/>
    <col min="9522" max="9522" width="4.875" customWidth="1"/>
    <col min="9729" max="9732" width="2.125" customWidth="1"/>
    <col min="9738" max="9738" width="3.125" customWidth="1"/>
    <col min="9754" max="9755" width="2.75" customWidth="1"/>
    <col min="9756" max="9756" width="2.625" customWidth="1"/>
    <col min="9757" max="9758" width="2.5" customWidth="1"/>
    <col min="9761" max="9761" width="4.875" customWidth="1"/>
    <col min="9762" max="9762" width="2.5" customWidth="1"/>
    <col min="9763" max="9763" width="2.625" customWidth="1"/>
    <col min="9764" max="9764" width="3.875" customWidth="1"/>
    <col min="9767" max="9767" width="3.5" customWidth="1"/>
    <col min="9772" max="9772" width="2.5" customWidth="1"/>
    <col min="9773" max="9774" width="2.125" customWidth="1"/>
    <col min="9778" max="9778" width="4.875" customWidth="1"/>
    <col min="9985" max="9988" width="2.125" customWidth="1"/>
    <col min="9994" max="9994" width="3.125" customWidth="1"/>
    <col min="10010" max="10011" width="2.75" customWidth="1"/>
    <col min="10012" max="10012" width="2.625" customWidth="1"/>
    <col min="10013" max="10014" width="2.5" customWidth="1"/>
    <col min="10017" max="10017" width="4.875" customWidth="1"/>
    <col min="10018" max="10018" width="2.5" customWidth="1"/>
    <col min="10019" max="10019" width="2.625" customWidth="1"/>
    <col min="10020" max="10020" width="3.875" customWidth="1"/>
    <col min="10023" max="10023" width="3.5" customWidth="1"/>
    <col min="10028" max="10028" width="2.5" customWidth="1"/>
    <col min="10029" max="10030" width="2.125" customWidth="1"/>
    <col min="10034" max="10034" width="4.875" customWidth="1"/>
    <col min="10241" max="10244" width="2.125" customWidth="1"/>
    <col min="10250" max="10250" width="3.125" customWidth="1"/>
    <col min="10266" max="10267" width="2.75" customWidth="1"/>
    <col min="10268" max="10268" width="2.625" customWidth="1"/>
    <col min="10269" max="10270" width="2.5" customWidth="1"/>
    <col min="10273" max="10273" width="4.875" customWidth="1"/>
    <col min="10274" max="10274" width="2.5" customWidth="1"/>
    <col min="10275" max="10275" width="2.625" customWidth="1"/>
    <col min="10276" max="10276" width="3.875" customWidth="1"/>
    <col min="10279" max="10279" width="3.5" customWidth="1"/>
    <col min="10284" max="10284" width="2.5" customWidth="1"/>
    <col min="10285" max="10286" width="2.125" customWidth="1"/>
    <col min="10290" max="10290" width="4.875" customWidth="1"/>
    <col min="10497" max="10500" width="2.125" customWidth="1"/>
    <col min="10506" max="10506" width="3.125" customWidth="1"/>
    <col min="10522" max="10523" width="2.75" customWidth="1"/>
    <col min="10524" max="10524" width="2.625" customWidth="1"/>
    <col min="10525" max="10526" width="2.5" customWidth="1"/>
    <col min="10529" max="10529" width="4.875" customWidth="1"/>
    <col min="10530" max="10530" width="2.5" customWidth="1"/>
    <col min="10531" max="10531" width="2.625" customWidth="1"/>
    <col min="10532" max="10532" width="3.875" customWidth="1"/>
    <col min="10535" max="10535" width="3.5" customWidth="1"/>
    <col min="10540" max="10540" width="2.5" customWidth="1"/>
    <col min="10541" max="10542" width="2.125" customWidth="1"/>
    <col min="10546" max="10546" width="4.875" customWidth="1"/>
    <col min="10753" max="10756" width="2.125" customWidth="1"/>
    <col min="10762" max="10762" width="3.125" customWidth="1"/>
    <col min="10778" max="10779" width="2.75" customWidth="1"/>
    <col min="10780" max="10780" width="2.625" customWidth="1"/>
    <col min="10781" max="10782" width="2.5" customWidth="1"/>
    <col min="10785" max="10785" width="4.875" customWidth="1"/>
    <col min="10786" max="10786" width="2.5" customWidth="1"/>
    <col min="10787" max="10787" width="2.625" customWidth="1"/>
    <col min="10788" max="10788" width="3.875" customWidth="1"/>
    <col min="10791" max="10791" width="3.5" customWidth="1"/>
    <col min="10796" max="10796" width="2.5" customWidth="1"/>
    <col min="10797" max="10798" width="2.125" customWidth="1"/>
    <col min="10802" max="10802" width="4.875" customWidth="1"/>
    <col min="11009" max="11012" width="2.125" customWidth="1"/>
    <col min="11018" max="11018" width="3.125" customWidth="1"/>
    <col min="11034" max="11035" width="2.75" customWidth="1"/>
    <col min="11036" max="11036" width="2.625" customWidth="1"/>
    <col min="11037" max="11038" width="2.5" customWidth="1"/>
    <col min="11041" max="11041" width="4.875" customWidth="1"/>
    <col min="11042" max="11042" width="2.5" customWidth="1"/>
    <col min="11043" max="11043" width="2.625" customWidth="1"/>
    <col min="11044" max="11044" width="3.875" customWidth="1"/>
    <col min="11047" max="11047" width="3.5" customWidth="1"/>
    <col min="11052" max="11052" width="2.5" customWidth="1"/>
    <col min="11053" max="11054" width="2.125" customWidth="1"/>
    <col min="11058" max="11058" width="4.875" customWidth="1"/>
    <col min="11265" max="11268" width="2.125" customWidth="1"/>
    <col min="11274" max="11274" width="3.125" customWidth="1"/>
    <col min="11290" max="11291" width="2.75" customWidth="1"/>
    <col min="11292" max="11292" width="2.625" customWidth="1"/>
    <col min="11293" max="11294" width="2.5" customWidth="1"/>
    <col min="11297" max="11297" width="4.875" customWidth="1"/>
    <col min="11298" max="11298" width="2.5" customWidth="1"/>
    <col min="11299" max="11299" width="2.625" customWidth="1"/>
    <col min="11300" max="11300" width="3.875" customWidth="1"/>
    <col min="11303" max="11303" width="3.5" customWidth="1"/>
    <col min="11308" max="11308" width="2.5" customWidth="1"/>
    <col min="11309" max="11310" width="2.125" customWidth="1"/>
    <col min="11314" max="11314" width="4.875" customWidth="1"/>
    <col min="11521" max="11524" width="2.125" customWidth="1"/>
    <col min="11530" max="11530" width="3.125" customWidth="1"/>
    <col min="11546" max="11547" width="2.75" customWidth="1"/>
    <col min="11548" max="11548" width="2.625" customWidth="1"/>
    <col min="11549" max="11550" width="2.5" customWidth="1"/>
    <col min="11553" max="11553" width="4.875" customWidth="1"/>
    <col min="11554" max="11554" width="2.5" customWidth="1"/>
    <col min="11555" max="11555" width="2.625" customWidth="1"/>
    <col min="11556" max="11556" width="3.875" customWidth="1"/>
    <col min="11559" max="11559" width="3.5" customWidth="1"/>
    <col min="11564" max="11564" width="2.5" customWidth="1"/>
    <col min="11565" max="11566" width="2.125" customWidth="1"/>
    <col min="11570" max="11570" width="4.875" customWidth="1"/>
    <col min="11777" max="11780" width="2.125" customWidth="1"/>
    <col min="11786" max="11786" width="3.125" customWidth="1"/>
    <col min="11802" max="11803" width="2.75" customWidth="1"/>
    <col min="11804" max="11804" width="2.625" customWidth="1"/>
    <col min="11805" max="11806" width="2.5" customWidth="1"/>
    <col min="11809" max="11809" width="4.875" customWidth="1"/>
    <col min="11810" max="11810" width="2.5" customWidth="1"/>
    <col min="11811" max="11811" width="2.625" customWidth="1"/>
    <col min="11812" max="11812" width="3.875" customWidth="1"/>
    <col min="11815" max="11815" width="3.5" customWidth="1"/>
    <col min="11820" max="11820" width="2.5" customWidth="1"/>
    <col min="11821" max="11822" width="2.125" customWidth="1"/>
    <col min="11826" max="11826" width="4.875" customWidth="1"/>
    <col min="12033" max="12036" width="2.125" customWidth="1"/>
    <col min="12042" max="12042" width="3.125" customWidth="1"/>
    <col min="12058" max="12059" width="2.75" customWidth="1"/>
    <col min="12060" max="12060" width="2.625" customWidth="1"/>
    <col min="12061" max="12062" width="2.5" customWidth="1"/>
    <col min="12065" max="12065" width="4.875" customWidth="1"/>
    <col min="12066" max="12066" width="2.5" customWidth="1"/>
    <col min="12067" max="12067" width="2.625" customWidth="1"/>
    <col min="12068" max="12068" width="3.875" customWidth="1"/>
    <col min="12071" max="12071" width="3.5" customWidth="1"/>
    <col min="12076" max="12076" width="2.5" customWidth="1"/>
    <col min="12077" max="12078" width="2.125" customWidth="1"/>
    <col min="12082" max="12082" width="4.875" customWidth="1"/>
    <col min="12289" max="12292" width="2.125" customWidth="1"/>
    <col min="12298" max="12298" width="3.125" customWidth="1"/>
    <col min="12314" max="12315" width="2.75" customWidth="1"/>
    <col min="12316" max="12316" width="2.625" customWidth="1"/>
    <col min="12317" max="12318" width="2.5" customWidth="1"/>
    <col min="12321" max="12321" width="4.875" customWidth="1"/>
    <col min="12322" max="12322" width="2.5" customWidth="1"/>
    <col min="12323" max="12323" width="2.625" customWidth="1"/>
    <col min="12324" max="12324" width="3.875" customWidth="1"/>
    <col min="12327" max="12327" width="3.5" customWidth="1"/>
    <col min="12332" max="12332" width="2.5" customWidth="1"/>
    <col min="12333" max="12334" width="2.125" customWidth="1"/>
    <col min="12338" max="12338" width="4.875" customWidth="1"/>
    <col min="12545" max="12548" width="2.125" customWidth="1"/>
    <col min="12554" max="12554" width="3.125" customWidth="1"/>
    <col min="12570" max="12571" width="2.75" customWidth="1"/>
    <col min="12572" max="12572" width="2.625" customWidth="1"/>
    <col min="12573" max="12574" width="2.5" customWidth="1"/>
    <col min="12577" max="12577" width="4.875" customWidth="1"/>
    <col min="12578" max="12578" width="2.5" customWidth="1"/>
    <col min="12579" max="12579" width="2.625" customWidth="1"/>
    <col min="12580" max="12580" width="3.875" customWidth="1"/>
    <col min="12583" max="12583" width="3.5" customWidth="1"/>
    <col min="12588" max="12588" width="2.5" customWidth="1"/>
    <col min="12589" max="12590" width="2.125" customWidth="1"/>
    <col min="12594" max="12594" width="4.875" customWidth="1"/>
    <col min="12801" max="12804" width="2.125" customWidth="1"/>
    <col min="12810" max="12810" width="3.125" customWidth="1"/>
    <col min="12826" max="12827" width="2.75" customWidth="1"/>
    <col min="12828" max="12828" width="2.625" customWidth="1"/>
    <col min="12829" max="12830" width="2.5" customWidth="1"/>
    <col min="12833" max="12833" width="4.875" customWidth="1"/>
    <col min="12834" max="12834" width="2.5" customWidth="1"/>
    <col min="12835" max="12835" width="2.625" customWidth="1"/>
    <col min="12836" max="12836" width="3.875" customWidth="1"/>
    <col min="12839" max="12839" width="3.5" customWidth="1"/>
    <col min="12844" max="12844" width="2.5" customWidth="1"/>
    <col min="12845" max="12846" width="2.125" customWidth="1"/>
    <col min="12850" max="12850" width="4.875" customWidth="1"/>
    <col min="13057" max="13060" width="2.125" customWidth="1"/>
    <col min="13066" max="13066" width="3.125" customWidth="1"/>
    <col min="13082" max="13083" width="2.75" customWidth="1"/>
    <col min="13084" max="13084" width="2.625" customWidth="1"/>
    <col min="13085" max="13086" width="2.5" customWidth="1"/>
    <col min="13089" max="13089" width="4.875" customWidth="1"/>
    <col min="13090" max="13090" width="2.5" customWidth="1"/>
    <col min="13091" max="13091" width="2.625" customWidth="1"/>
    <col min="13092" max="13092" width="3.875" customWidth="1"/>
    <col min="13095" max="13095" width="3.5" customWidth="1"/>
    <col min="13100" max="13100" width="2.5" customWidth="1"/>
    <col min="13101" max="13102" width="2.125" customWidth="1"/>
    <col min="13106" max="13106" width="4.875" customWidth="1"/>
    <col min="13313" max="13316" width="2.125" customWidth="1"/>
    <col min="13322" max="13322" width="3.125" customWidth="1"/>
    <col min="13338" max="13339" width="2.75" customWidth="1"/>
    <col min="13340" max="13340" width="2.625" customWidth="1"/>
    <col min="13341" max="13342" width="2.5" customWidth="1"/>
    <col min="13345" max="13345" width="4.875" customWidth="1"/>
    <col min="13346" max="13346" width="2.5" customWidth="1"/>
    <col min="13347" max="13347" width="2.625" customWidth="1"/>
    <col min="13348" max="13348" width="3.875" customWidth="1"/>
    <col min="13351" max="13351" width="3.5" customWidth="1"/>
    <col min="13356" max="13356" width="2.5" customWidth="1"/>
    <col min="13357" max="13358" width="2.125" customWidth="1"/>
    <col min="13362" max="13362" width="4.875" customWidth="1"/>
    <col min="13569" max="13572" width="2.125" customWidth="1"/>
    <col min="13578" max="13578" width="3.125" customWidth="1"/>
    <col min="13594" max="13595" width="2.75" customWidth="1"/>
    <col min="13596" max="13596" width="2.625" customWidth="1"/>
    <col min="13597" max="13598" width="2.5" customWidth="1"/>
    <col min="13601" max="13601" width="4.875" customWidth="1"/>
    <col min="13602" max="13602" width="2.5" customWidth="1"/>
    <col min="13603" max="13603" width="2.625" customWidth="1"/>
    <col min="13604" max="13604" width="3.875" customWidth="1"/>
    <col min="13607" max="13607" width="3.5" customWidth="1"/>
    <col min="13612" max="13612" width="2.5" customWidth="1"/>
    <col min="13613" max="13614" width="2.125" customWidth="1"/>
    <col min="13618" max="13618" width="4.875" customWidth="1"/>
    <col min="13825" max="13828" width="2.125" customWidth="1"/>
    <col min="13834" max="13834" width="3.125" customWidth="1"/>
    <col min="13850" max="13851" width="2.75" customWidth="1"/>
    <col min="13852" max="13852" width="2.625" customWidth="1"/>
    <col min="13853" max="13854" width="2.5" customWidth="1"/>
    <col min="13857" max="13857" width="4.875" customWidth="1"/>
    <col min="13858" max="13858" width="2.5" customWidth="1"/>
    <col min="13859" max="13859" width="2.625" customWidth="1"/>
    <col min="13860" max="13860" width="3.875" customWidth="1"/>
    <col min="13863" max="13863" width="3.5" customWidth="1"/>
    <col min="13868" max="13868" width="2.5" customWidth="1"/>
    <col min="13869" max="13870" width="2.125" customWidth="1"/>
    <col min="13874" max="13874" width="4.875" customWidth="1"/>
    <col min="14081" max="14084" width="2.125" customWidth="1"/>
    <col min="14090" max="14090" width="3.125" customWidth="1"/>
    <col min="14106" max="14107" width="2.75" customWidth="1"/>
    <col min="14108" max="14108" width="2.625" customWidth="1"/>
    <col min="14109" max="14110" width="2.5" customWidth="1"/>
    <col min="14113" max="14113" width="4.875" customWidth="1"/>
    <col min="14114" max="14114" width="2.5" customWidth="1"/>
    <col min="14115" max="14115" width="2.625" customWidth="1"/>
    <col min="14116" max="14116" width="3.875" customWidth="1"/>
    <col min="14119" max="14119" width="3.5" customWidth="1"/>
    <col min="14124" max="14124" width="2.5" customWidth="1"/>
    <col min="14125" max="14126" width="2.125" customWidth="1"/>
    <col min="14130" max="14130" width="4.875" customWidth="1"/>
    <col min="14337" max="14340" width="2.125" customWidth="1"/>
    <col min="14346" max="14346" width="3.125" customWidth="1"/>
    <col min="14362" max="14363" width="2.75" customWidth="1"/>
    <col min="14364" max="14364" width="2.625" customWidth="1"/>
    <col min="14365" max="14366" width="2.5" customWidth="1"/>
    <col min="14369" max="14369" width="4.875" customWidth="1"/>
    <col min="14370" max="14370" width="2.5" customWidth="1"/>
    <col min="14371" max="14371" width="2.625" customWidth="1"/>
    <col min="14372" max="14372" width="3.875" customWidth="1"/>
    <col min="14375" max="14375" width="3.5" customWidth="1"/>
    <col min="14380" max="14380" width="2.5" customWidth="1"/>
    <col min="14381" max="14382" width="2.125" customWidth="1"/>
    <col min="14386" max="14386" width="4.875" customWidth="1"/>
    <col min="14593" max="14596" width="2.125" customWidth="1"/>
    <col min="14602" max="14602" width="3.125" customWidth="1"/>
    <col min="14618" max="14619" width="2.75" customWidth="1"/>
    <col min="14620" max="14620" width="2.625" customWidth="1"/>
    <col min="14621" max="14622" width="2.5" customWidth="1"/>
    <col min="14625" max="14625" width="4.875" customWidth="1"/>
    <col min="14626" max="14626" width="2.5" customWidth="1"/>
    <col min="14627" max="14627" width="2.625" customWidth="1"/>
    <col min="14628" max="14628" width="3.875" customWidth="1"/>
    <col min="14631" max="14631" width="3.5" customWidth="1"/>
    <col min="14636" max="14636" width="2.5" customWidth="1"/>
    <col min="14637" max="14638" width="2.125" customWidth="1"/>
    <col min="14642" max="14642" width="4.875" customWidth="1"/>
    <col min="14849" max="14852" width="2.125" customWidth="1"/>
    <col min="14858" max="14858" width="3.125" customWidth="1"/>
    <col min="14874" max="14875" width="2.75" customWidth="1"/>
    <col min="14876" max="14876" width="2.625" customWidth="1"/>
    <col min="14877" max="14878" width="2.5" customWidth="1"/>
    <col min="14881" max="14881" width="4.875" customWidth="1"/>
    <col min="14882" max="14882" width="2.5" customWidth="1"/>
    <col min="14883" max="14883" width="2.625" customWidth="1"/>
    <col min="14884" max="14884" width="3.875" customWidth="1"/>
    <col min="14887" max="14887" width="3.5" customWidth="1"/>
    <col min="14892" max="14892" width="2.5" customWidth="1"/>
    <col min="14893" max="14894" width="2.125" customWidth="1"/>
    <col min="14898" max="14898" width="4.875" customWidth="1"/>
    <col min="15105" max="15108" width="2.125" customWidth="1"/>
    <col min="15114" max="15114" width="3.125" customWidth="1"/>
    <col min="15130" max="15131" width="2.75" customWidth="1"/>
    <col min="15132" max="15132" width="2.625" customWidth="1"/>
    <col min="15133" max="15134" width="2.5" customWidth="1"/>
    <col min="15137" max="15137" width="4.875" customWidth="1"/>
    <col min="15138" max="15138" width="2.5" customWidth="1"/>
    <col min="15139" max="15139" width="2.625" customWidth="1"/>
    <col min="15140" max="15140" width="3.875" customWidth="1"/>
    <col min="15143" max="15143" width="3.5" customWidth="1"/>
    <col min="15148" max="15148" width="2.5" customWidth="1"/>
    <col min="15149" max="15150" width="2.125" customWidth="1"/>
    <col min="15154" max="15154" width="4.875" customWidth="1"/>
    <col min="15361" max="15364" width="2.125" customWidth="1"/>
    <col min="15370" max="15370" width="3.125" customWidth="1"/>
    <col min="15386" max="15387" width="2.75" customWidth="1"/>
    <col min="15388" max="15388" width="2.625" customWidth="1"/>
    <col min="15389" max="15390" width="2.5" customWidth="1"/>
    <col min="15393" max="15393" width="4.875" customWidth="1"/>
    <col min="15394" max="15394" width="2.5" customWidth="1"/>
    <col min="15395" max="15395" width="2.625" customWidth="1"/>
    <col min="15396" max="15396" width="3.875" customWidth="1"/>
    <col min="15399" max="15399" width="3.5" customWidth="1"/>
    <col min="15404" max="15404" width="2.5" customWidth="1"/>
    <col min="15405" max="15406" width="2.125" customWidth="1"/>
    <col min="15410" max="15410" width="4.875" customWidth="1"/>
    <col min="15617" max="15620" width="2.125" customWidth="1"/>
    <col min="15626" max="15626" width="3.125" customWidth="1"/>
    <col min="15642" max="15643" width="2.75" customWidth="1"/>
    <col min="15644" max="15644" width="2.625" customWidth="1"/>
    <col min="15645" max="15646" width="2.5" customWidth="1"/>
    <col min="15649" max="15649" width="4.875" customWidth="1"/>
    <col min="15650" max="15650" width="2.5" customWidth="1"/>
    <col min="15651" max="15651" width="2.625" customWidth="1"/>
    <col min="15652" max="15652" width="3.875" customWidth="1"/>
    <col min="15655" max="15655" width="3.5" customWidth="1"/>
    <col min="15660" max="15660" width="2.5" customWidth="1"/>
    <col min="15661" max="15662" width="2.125" customWidth="1"/>
    <col min="15666" max="15666" width="4.875" customWidth="1"/>
    <col min="15873" max="15876" width="2.125" customWidth="1"/>
    <col min="15882" max="15882" width="3.125" customWidth="1"/>
    <col min="15898" max="15899" width="2.75" customWidth="1"/>
    <col min="15900" max="15900" width="2.625" customWidth="1"/>
    <col min="15901" max="15902" width="2.5" customWidth="1"/>
    <col min="15905" max="15905" width="4.875" customWidth="1"/>
    <col min="15906" max="15906" width="2.5" customWidth="1"/>
    <col min="15907" max="15907" width="2.625" customWidth="1"/>
    <col min="15908" max="15908" width="3.875" customWidth="1"/>
    <col min="15911" max="15911" width="3.5" customWidth="1"/>
    <col min="15916" max="15916" width="2.5" customWidth="1"/>
    <col min="15917" max="15918" width="2.125" customWidth="1"/>
    <col min="15922" max="15922" width="4.875" customWidth="1"/>
    <col min="16129" max="16132" width="2.125" customWidth="1"/>
    <col min="16138" max="16138" width="3.125" customWidth="1"/>
    <col min="16154" max="16155" width="2.75" customWidth="1"/>
    <col min="16156" max="16156" width="2.625" customWidth="1"/>
    <col min="16157" max="16158" width="2.5" customWidth="1"/>
    <col min="16161" max="16161" width="4.875" customWidth="1"/>
    <col min="16162" max="16162" width="2.5" customWidth="1"/>
    <col min="16163" max="16163" width="2.625" customWidth="1"/>
    <col min="16164" max="16164" width="3.875" customWidth="1"/>
    <col min="16167" max="16167" width="3.5" customWidth="1"/>
    <col min="16172" max="16172" width="2.5" customWidth="1"/>
    <col min="16173" max="16174" width="2.125" customWidth="1"/>
    <col min="16178" max="16178" width="4.875" customWidth="1"/>
  </cols>
  <sheetData>
    <row r="1" spans="1:53" s="112" customFormat="1" ht="21" customHeight="1" thickBot="1">
      <c r="AD1" s="352" t="s">
        <v>98</v>
      </c>
      <c r="AE1" s="291"/>
      <c r="AF1" s="291"/>
      <c r="AG1" s="292"/>
      <c r="AH1" s="291">
        <f>IF($Y$5="新　規",#REF!,②継続契約算出表!$N$2)</f>
        <v>0</v>
      </c>
      <c r="AI1" s="291"/>
      <c r="AJ1" s="291"/>
      <c r="AK1" s="291"/>
      <c r="AL1" s="291"/>
      <c r="AM1" s="291"/>
      <c r="AN1" s="291"/>
      <c r="AO1" s="291"/>
      <c r="AP1" s="291"/>
      <c r="AQ1" s="291"/>
      <c r="AR1" s="291"/>
      <c r="AS1" s="291"/>
      <c r="AT1" s="291"/>
      <c r="AU1" s="291"/>
      <c r="AV1" s="291"/>
      <c r="AW1" s="292"/>
    </row>
    <row r="2" spans="1:53" s="112" customFormat="1" ht="21" customHeight="1">
      <c r="AD2" s="353" t="s">
        <v>64</v>
      </c>
      <c r="AE2" s="354"/>
      <c r="AF2" s="354"/>
      <c r="AG2" s="355"/>
      <c r="AH2" s="359" t="s">
        <v>65</v>
      </c>
      <c r="AI2" s="359"/>
      <c r="AJ2" s="359"/>
      <c r="AK2" s="359"/>
      <c r="AL2" s="359"/>
      <c r="AM2" s="359"/>
      <c r="AN2" s="359"/>
      <c r="AO2" s="359"/>
      <c r="AP2" s="359"/>
      <c r="AQ2" s="359"/>
      <c r="AR2" s="359"/>
      <c r="AS2" s="359"/>
      <c r="AT2" s="359"/>
      <c r="AU2" s="359"/>
      <c r="AV2" s="359"/>
      <c r="AW2" s="360"/>
      <c r="BA2" s="113"/>
    </row>
    <row r="3" spans="1:53" s="112" customFormat="1" ht="21" customHeight="1" thickBot="1">
      <c r="AD3" s="356"/>
      <c r="AE3" s="357"/>
      <c r="AF3" s="357"/>
      <c r="AG3" s="358"/>
      <c r="AH3" s="361" t="s">
        <v>131</v>
      </c>
      <c r="AI3" s="361"/>
      <c r="AJ3" s="361"/>
      <c r="AK3" s="361"/>
      <c r="AL3" s="361"/>
      <c r="AM3" s="361"/>
      <c r="AN3" s="361"/>
      <c r="AO3" s="361"/>
      <c r="AP3" s="361"/>
      <c r="AQ3" s="361"/>
      <c r="AR3" s="361"/>
      <c r="AS3" s="361"/>
      <c r="AT3" s="361"/>
      <c r="AU3" s="361"/>
      <c r="AV3" s="361"/>
      <c r="AW3" s="362"/>
    </row>
    <row r="4" spans="1:53" s="112" customFormat="1" ht="21" customHeight="1">
      <c r="AJ4" s="114" t="s">
        <v>66</v>
      </c>
      <c r="AK4" s="114"/>
      <c r="AL4" s="363"/>
      <c r="AM4" s="363"/>
      <c r="AN4" s="363"/>
      <c r="AO4" s="134" t="s">
        <v>67</v>
      </c>
      <c r="AP4" s="363"/>
      <c r="AQ4" s="364"/>
      <c r="AR4" s="114" t="s">
        <v>68</v>
      </c>
      <c r="AS4" s="363"/>
      <c r="AT4" s="364"/>
      <c r="AU4" s="114" t="s">
        <v>69</v>
      </c>
    </row>
    <row r="5" spans="1:53" s="112" customFormat="1" ht="21" customHeight="1">
      <c r="B5" s="115"/>
      <c r="C5" s="115"/>
      <c r="D5" s="115"/>
      <c r="E5" s="115"/>
      <c r="F5" s="115"/>
      <c r="G5" s="115"/>
      <c r="H5" s="115"/>
      <c r="I5" s="115"/>
      <c r="J5" s="365" t="s">
        <v>177</v>
      </c>
      <c r="K5" s="365"/>
      <c r="L5" s="365"/>
      <c r="M5" s="365"/>
      <c r="N5" s="365"/>
      <c r="O5" s="365"/>
      <c r="P5" s="365"/>
      <c r="Q5" s="365"/>
      <c r="R5" s="365"/>
      <c r="S5" s="365"/>
      <c r="T5" s="365"/>
      <c r="U5" s="365"/>
      <c r="V5" s="365"/>
      <c r="W5" s="115"/>
      <c r="X5" s="133" t="s">
        <v>70</v>
      </c>
      <c r="Y5" s="342" t="s">
        <v>225</v>
      </c>
      <c r="Z5" s="343"/>
      <c r="AA5" s="343"/>
      <c r="AB5" s="343"/>
      <c r="AC5" s="343"/>
      <c r="AD5" s="115" t="s">
        <v>71</v>
      </c>
      <c r="AE5" s="344" t="str">
        <f>IF(④カルテ閲覧のみの契約算出表!B2=0,"  ","カルテ閲覧のみ")</f>
        <v xml:space="preserve">  </v>
      </c>
      <c r="AF5" s="345"/>
      <c r="AG5" s="345"/>
      <c r="AH5" s="346"/>
      <c r="AI5" s="347"/>
      <c r="AK5" s="115"/>
      <c r="AL5" s="115"/>
      <c r="AM5" s="173"/>
      <c r="AN5" s="115"/>
      <c r="AO5" s="115"/>
      <c r="AP5" s="115"/>
      <c r="AQ5" s="115"/>
      <c r="AR5" s="115"/>
      <c r="AS5" s="115"/>
      <c r="AT5" s="115"/>
      <c r="AU5" s="115"/>
      <c r="AV5" s="115"/>
      <c r="AW5" s="115"/>
      <c r="AX5" s="115"/>
    </row>
    <row r="6" spans="1:53" s="112" customFormat="1" ht="12" customHeight="1"/>
    <row r="7" spans="1:53" s="112" customFormat="1" ht="12" customHeight="1"/>
    <row r="8" spans="1:53" s="112" customFormat="1" ht="21" customHeight="1">
      <c r="A8" s="112" t="s">
        <v>100</v>
      </c>
      <c r="BA8" s="113"/>
    </row>
    <row r="9" spans="1:53" s="112" customFormat="1" ht="12.75" customHeight="1">
      <c r="BA9" s="113"/>
    </row>
    <row r="10" spans="1:53" s="112" customFormat="1" ht="21" customHeight="1">
      <c r="AD10" s="112" t="s">
        <v>72</v>
      </c>
    </row>
    <row r="11" spans="1:53" s="112" customFormat="1" ht="21" customHeight="1">
      <c r="AE11" s="112" t="s">
        <v>73</v>
      </c>
      <c r="AI11" s="348">
        <f>IF($Y$5="新　規",#REF!,②継続契約算出表!N3)</f>
        <v>0</v>
      </c>
      <c r="AJ11" s="348"/>
      <c r="AK11" s="348"/>
      <c r="AL11" s="348"/>
      <c r="AM11" s="348"/>
      <c r="AN11" s="348"/>
      <c r="AO11" s="348"/>
      <c r="AP11" s="348"/>
      <c r="AQ11" s="348"/>
      <c r="AR11" s="348"/>
      <c r="AS11" s="348"/>
      <c r="AT11" s="348"/>
      <c r="AU11" s="348"/>
      <c r="AV11" s="348"/>
      <c r="AW11" s="348"/>
      <c r="AX11" s="348"/>
    </row>
    <row r="12" spans="1:53" s="112" customFormat="1" ht="21" customHeight="1">
      <c r="AE12" s="112" t="s">
        <v>74</v>
      </c>
      <c r="AI12" s="348"/>
      <c r="AJ12" s="348"/>
      <c r="AK12" s="348"/>
      <c r="AL12" s="348"/>
      <c r="AM12" s="348"/>
      <c r="AN12" s="348"/>
      <c r="AO12" s="348"/>
      <c r="AP12" s="348"/>
      <c r="AQ12" s="348"/>
      <c r="AR12" s="348"/>
      <c r="AS12" s="348"/>
      <c r="AT12" s="348"/>
      <c r="AU12" s="348"/>
    </row>
    <row r="13" spans="1:53" s="112" customFormat="1" ht="21" customHeight="1">
      <c r="AD13" s="112" t="s">
        <v>75</v>
      </c>
    </row>
    <row r="14" spans="1:53" s="112" customFormat="1" ht="21" customHeight="1" thickBot="1">
      <c r="AE14" s="112" t="s">
        <v>76</v>
      </c>
      <c r="AI14" s="348"/>
      <c r="AJ14" s="348"/>
      <c r="AK14" s="348"/>
      <c r="AL14" s="348"/>
      <c r="AM14" s="348"/>
      <c r="AN14" s="348"/>
      <c r="AO14" s="348"/>
      <c r="AP14" s="348"/>
      <c r="AQ14" s="348"/>
      <c r="AR14" s="348"/>
      <c r="AS14" s="348"/>
      <c r="AT14" s="348"/>
      <c r="AU14" s="348"/>
    </row>
    <row r="15" spans="1:53" s="112" customFormat="1" ht="28.15" customHeight="1" thickBot="1">
      <c r="A15" s="136" t="s">
        <v>249</v>
      </c>
      <c r="G15" s="119" t="s">
        <v>250</v>
      </c>
      <c r="H15" s="257">
        <v>8</v>
      </c>
      <c r="I15" s="112" t="s">
        <v>248</v>
      </c>
      <c r="K15" s="256" t="s">
        <v>251</v>
      </c>
      <c r="L15" s="66"/>
      <c r="M15" s="66"/>
      <c r="N15" s="66"/>
      <c r="O15" s="66"/>
      <c r="P15" s="66"/>
      <c r="Q15" s="66"/>
      <c r="R15" s="66"/>
      <c r="S15" s="66"/>
      <c r="T15" s="66"/>
      <c r="U15" s="66"/>
      <c r="V15" s="66"/>
      <c r="W15" s="66"/>
      <c r="X15" s="66"/>
      <c r="Y15" s="66"/>
      <c r="Z15" s="66"/>
      <c r="AA15" s="66"/>
      <c r="AB15" s="66"/>
      <c r="AC15" s="66"/>
      <c r="AD15" s="66"/>
      <c r="AE15" s="66"/>
      <c r="AF15" s="66"/>
      <c r="AG15" s="66"/>
      <c r="AH15" s="66"/>
      <c r="AI15" s="66"/>
      <c r="AJ15" s="66"/>
      <c r="AK15" s="66"/>
      <c r="AL15" s="66"/>
      <c r="AM15" s="66"/>
      <c r="AN15" s="66"/>
      <c r="AO15" s="66"/>
      <c r="AP15" s="66"/>
      <c r="AQ15" s="66"/>
      <c r="AR15" s="66"/>
      <c r="AS15" s="66"/>
      <c r="AT15" s="66"/>
      <c r="AU15" s="66"/>
      <c r="AV15" s="66"/>
      <c r="AW15" s="66"/>
    </row>
    <row r="16" spans="1:53" s="112" customFormat="1" ht="48.75" customHeight="1">
      <c r="A16" s="171" t="s">
        <v>99</v>
      </c>
      <c r="B16" s="162"/>
      <c r="C16" s="162"/>
      <c r="D16" s="162"/>
      <c r="E16" s="162"/>
      <c r="F16" s="162"/>
      <c r="G16" s="162"/>
      <c r="I16" s="388">
        <f>②継続契約算出表!N4</f>
        <v>0</v>
      </c>
      <c r="J16" s="388"/>
      <c r="K16" s="388"/>
      <c r="L16" s="388"/>
      <c r="M16" s="388"/>
      <c r="N16" s="388"/>
      <c r="O16" s="388"/>
      <c r="P16" s="388"/>
      <c r="Q16" s="388"/>
      <c r="R16" s="388"/>
      <c r="S16" s="388"/>
      <c r="T16" s="388"/>
      <c r="U16" s="388"/>
      <c r="V16" s="388"/>
      <c r="W16" s="388"/>
      <c r="X16" s="388"/>
      <c r="Y16" s="388"/>
      <c r="Z16" s="388"/>
      <c r="AA16" s="388"/>
      <c r="AB16" s="388"/>
      <c r="AC16" s="388"/>
      <c r="AD16" s="388"/>
      <c r="AE16" s="388"/>
      <c r="AF16" s="388"/>
      <c r="AG16" s="388"/>
      <c r="AH16" s="388"/>
      <c r="AI16" s="388"/>
      <c r="AJ16" s="388"/>
      <c r="AK16" s="388"/>
      <c r="AL16" s="388"/>
      <c r="AM16" s="388"/>
      <c r="AN16" s="388"/>
      <c r="AO16" s="388"/>
      <c r="AP16" s="388"/>
      <c r="AQ16" s="388"/>
      <c r="AR16" s="388"/>
      <c r="AS16" s="388"/>
      <c r="AT16" s="388"/>
      <c r="AU16" s="388"/>
      <c r="AV16" s="388"/>
      <c r="AW16" s="388"/>
      <c r="AX16" s="388"/>
    </row>
    <row r="17" spans="1:59" s="112" customFormat="1" ht="27" customHeight="1">
      <c r="A17" s="112" t="str">
        <f>IF($Y$5="新　規",#REF!,②継続契約算出表!$F$4)</f>
        <v>治験の期間：西暦　　　年　　月　　日　から　西暦　　　年　　 月　  日　まで</v>
      </c>
      <c r="J17" s="121"/>
      <c r="K17" s="121"/>
      <c r="L17" s="121"/>
      <c r="M17" s="121"/>
      <c r="N17" s="121"/>
      <c r="O17" s="121"/>
      <c r="P17" s="121"/>
      <c r="Q17" s="121"/>
      <c r="R17" s="121"/>
      <c r="S17" s="121"/>
      <c r="T17" s="121"/>
      <c r="U17" s="121"/>
      <c r="V17" s="121"/>
      <c r="W17" s="121"/>
      <c r="X17" s="121"/>
      <c r="Y17" s="121"/>
      <c r="Z17" s="121"/>
      <c r="AA17" s="121"/>
      <c r="AB17" s="121"/>
      <c r="AC17" s="121"/>
      <c r="AD17" s="121"/>
      <c r="AE17" s="121"/>
      <c r="AF17" s="121"/>
      <c r="AG17" s="121"/>
      <c r="AH17" s="121"/>
      <c r="AI17" s="121"/>
      <c r="AJ17" s="121"/>
      <c r="AK17" s="121"/>
      <c r="AL17" s="121"/>
      <c r="AM17" s="121"/>
      <c r="AN17" s="121"/>
      <c r="AO17" s="121"/>
      <c r="AP17" s="121"/>
      <c r="AQ17" s="121"/>
      <c r="AR17" s="121"/>
      <c r="AS17" s="121"/>
      <c r="AT17" s="121"/>
      <c r="AU17" s="121"/>
      <c r="AV17" s="121"/>
      <c r="AW17" s="121"/>
    </row>
    <row r="18" spans="1:59" s="112" customFormat="1" ht="27" customHeight="1">
      <c r="J18" s="121"/>
      <c r="K18" s="121"/>
      <c r="L18" s="121"/>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c r="AJ18" s="121"/>
      <c r="AK18" s="121"/>
      <c r="AL18" s="121"/>
      <c r="AM18" s="121"/>
      <c r="AN18" s="121"/>
      <c r="AO18" s="121"/>
      <c r="AP18" s="121"/>
      <c r="AQ18" s="121"/>
      <c r="AR18" s="121"/>
      <c r="AS18" s="121"/>
      <c r="AT18" s="121"/>
      <c r="AU18" s="121"/>
      <c r="AV18" s="121"/>
      <c r="AW18" s="121"/>
    </row>
    <row r="19" spans="1:59" s="112" customFormat="1" ht="27" customHeight="1">
      <c r="A19" s="171" t="s">
        <v>101</v>
      </c>
      <c r="B19" s="162"/>
      <c r="C19" s="162"/>
      <c r="D19" s="162"/>
      <c r="E19" s="162"/>
      <c r="F19" s="162"/>
      <c r="G19" s="162"/>
      <c r="H19" s="174"/>
      <c r="J19" s="121"/>
      <c r="K19" s="121"/>
      <c r="L19" s="121"/>
      <c r="M19" s="121"/>
      <c r="N19" s="121"/>
      <c r="O19" s="121"/>
      <c r="P19" s="121"/>
      <c r="Q19" s="121"/>
      <c r="R19" s="121"/>
      <c r="S19" s="121"/>
      <c r="T19" s="121"/>
      <c r="U19" s="121"/>
      <c r="V19" s="121"/>
      <c r="W19" s="121"/>
      <c r="X19" s="121"/>
      <c r="Y19" s="121"/>
      <c r="Z19" s="171" t="s">
        <v>121</v>
      </c>
      <c r="AA19" s="175"/>
      <c r="AB19" s="175"/>
      <c r="AC19" s="175"/>
      <c r="AD19" s="175"/>
      <c r="AE19" s="175"/>
      <c r="AF19" s="175"/>
      <c r="AG19" s="175"/>
      <c r="AH19" s="175"/>
      <c r="AI19" s="121"/>
      <c r="AJ19" s="121"/>
      <c r="AK19" s="121"/>
      <c r="AL19" s="121"/>
      <c r="AM19" s="121"/>
      <c r="AN19" s="121"/>
      <c r="AO19" s="121"/>
      <c r="AP19" s="121"/>
      <c r="AQ19" s="121"/>
      <c r="AR19" s="121"/>
      <c r="AS19" s="121"/>
      <c r="AT19" s="121"/>
      <c r="AU19" s="121"/>
      <c r="AV19" s="121"/>
      <c r="AW19" s="121"/>
    </row>
    <row r="20" spans="1:59" s="112" customFormat="1" ht="42" customHeight="1" thickBot="1">
      <c r="B20" s="399" t="str">
        <f>IF($Y$5="新　規","初年度契約予定金額",IF($Y$5="継　続","継続契約予定金額"," "))</f>
        <v>継続契約予定金額</v>
      </c>
      <c r="C20" s="399"/>
      <c r="D20" s="399"/>
      <c r="E20" s="399"/>
      <c r="F20" s="399"/>
      <c r="G20" s="399"/>
      <c r="H20" s="399"/>
      <c r="I20" s="399"/>
      <c r="J20" s="399"/>
      <c r="K20" s="140" t="s">
        <v>96</v>
      </c>
      <c r="L20" s="387">
        <f>$W$40+$W$52+$P$77+$P$63</f>
        <v>0</v>
      </c>
      <c r="M20" s="387"/>
      <c r="N20" s="387"/>
      <c r="O20" s="387"/>
      <c r="P20" s="387"/>
      <c r="Q20" s="387"/>
      <c r="R20" s="387"/>
      <c r="S20" s="387"/>
      <c r="T20" s="141" t="s">
        <v>97</v>
      </c>
      <c r="U20" s="141"/>
      <c r="V20" s="121"/>
      <c r="W20" s="121"/>
      <c r="X20" s="121"/>
      <c r="Y20" s="121"/>
      <c r="Z20" s="386" t="str">
        <f>IF($Y$5="新　規","初回契約金額",IF($Y$5="継　続","【継続契約ー固定経費】＋【継続契約ー継続症例登録経費】"," "))</f>
        <v>【継続契約ー固定経費】＋【継続契約ー継続症例登録経費】</v>
      </c>
      <c r="AA20" s="386"/>
      <c r="AB20" s="386"/>
      <c r="AC20" s="386"/>
      <c r="AD20" s="386"/>
      <c r="AE20" s="386"/>
      <c r="AF20" s="386"/>
      <c r="AG20" s="386"/>
      <c r="AH20" s="386"/>
      <c r="AI20" s="140" t="s">
        <v>96</v>
      </c>
      <c r="AJ20" s="387">
        <f>BF23+BF25</f>
        <v>0</v>
      </c>
      <c r="AK20" s="387"/>
      <c r="AL20" s="387"/>
      <c r="AM20" s="387"/>
      <c r="AN20" s="387"/>
      <c r="AO20" s="387"/>
      <c r="AP20" s="387"/>
      <c r="AQ20" s="387"/>
      <c r="AR20" s="141" t="s">
        <v>19</v>
      </c>
      <c r="AS20" s="141"/>
      <c r="AT20" s="121"/>
      <c r="AU20" s="121"/>
      <c r="AV20" s="121"/>
      <c r="AW20" s="121"/>
      <c r="AZ20" s="112" t="s">
        <v>236</v>
      </c>
    </row>
    <row r="21" spans="1:59" s="112" customFormat="1" ht="27" customHeight="1" thickTop="1">
      <c r="B21" s="144"/>
      <c r="C21" s="144"/>
      <c r="D21" s="144"/>
      <c r="E21" s="144"/>
      <c r="F21" s="144"/>
      <c r="G21" s="144"/>
      <c r="H21" s="144"/>
      <c r="I21" s="144"/>
      <c r="J21" s="144"/>
      <c r="K21" s="119"/>
      <c r="L21" s="145"/>
      <c r="M21" s="145"/>
      <c r="N21" s="145"/>
      <c r="O21" s="145"/>
      <c r="P21" s="145"/>
      <c r="Q21" s="145"/>
      <c r="R21" s="145"/>
      <c r="S21" s="145"/>
      <c r="T21" s="146"/>
      <c r="U21" s="146"/>
      <c r="V21" s="121"/>
      <c r="W21" s="121"/>
      <c r="X21" s="121"/>
      <c r="Y21" s="121"/>
      <c r="Z21" s="121"/>
      <c r="AA21" s="121"/>
      <c r="AB21" s="121"/>
      <c r="AC21" s="121"/>
      <c r="AD21" s="121"/>
      <c r="AE21" s="121"/>
      <c r="AF21" s="121"/>
      <c r="AG21" s="121"/>
      <c r="AH21" s="121"/>
      <c r="AI21" s="121"/>
      <c r="AJ21" s="121"/>
      <c r="AK21" s="121"/>
      <c r="AL21" s="121"/>
      <c r="AM21" s="121"/>
      <c r="AN21" s="121"/>
      <c r="AO21" s="121"/>
      <c r="AP21" s="121"/>
      <c r="AQ21" s="121"/>
      <c r="AR21" s="121"/>
      <c r="AS21" s="121"/>
      <c r="AT21" s="121"/>
      <c r="AU21" s="121"/>
      <c r="AV21" s="121"/>
      <c r="AW21" s="121"/>
      <c r="AY21" s="250" t="s">
        <v>240</v>
      </c>
      <c r="AZ21" s="112" t="s">
        <v>239</v>
      </c>
    </row>
    <row r="22" spans="1:59" s="112" customFormat="1" ht="19.149999999999999" customHeight="1">
      <c r="A22" s="172" t="s">
        <v>122</v>
      </c>
      <c r="B22" s="137"/>
      <c r="C22" s="137"/>
      <c r="D22" s="137"/>
      <c r="E22" s="137"/>
      <c r="F22" s="137"/>
      <c r="G22" s="137"/>
      <c r="H22" s="137"/>
      <c r="I22" s="137"/>
      <c r="J22" s="137"/>
      <c r="K22" s="137"/>
      <c r="L22" s="137"/>
      <c r="M22" s="137"/>
      <c r="N22" s="137"/>
      <c r="O22" s="137"/>
      <c r="P22" s="137"/>
      <c r="Q22" s="137"/>
      <c r="AZ22" s="112" t="str">
        <f>"令和" &amp; H15 &amp; "年度は、下記合算金額"</f>
        <v>令和8年度は、下記合算金額</v>
      </c>
    </row>
    <row r="23" spans="1:59" s="112" customFormat="1" ht="19.149999999999999" customHeight="1">
      <c r="A23" s="136" t="s">
        <v>229</v>
      </c>
      <c r="AZ23" s="112" t="s">
        <v>237</v>
      </c>
      <c r="BF23" s="259">
        <f>ROUND((($W$25+$W$30+$W$43)*1.2*1.3)*1.1,0)</f>
        <v>0</v>
      </c>
      <c r="BG23" s="112" t="s">
        <v>19</v>
      </c>
    </row>
    <row r="24" spans="1:59" s="112" customFormat="1" ht="19.149999999999999" customHeight="1">
      <c r="A24" s="293" t="s">
        <v>77</v>
      </c>
      <c r="B24" s="293"/>
      <c r="C24" s="293"/>
      <c r="D24" s="293"/>
      <c r="E24" s="293" t="s">
        <v>78</v>
      </c>
      <c r="F24" s="293"/>
      <c r="G24" s="293"/>
      <c r="H24" s="293"/>
      <c r="I24" s="293"/>
      <c r="J24" s="293"/>
      <c r="K24" s="293"/>
      <c r="L24" s="293"/>
      <c r="M24" s="293"/>
      <c r="N24" s="293"/>
      <c r="O24" s="293"/>
      <c r="P24" s="293"/>
      <c r="Q24" s="293"/>
      <c r="R24" s="293"/>
      <c r="S24" s="293"/>
      <c r="T24" s="293"/>
      <c r="U24" s="293"/>
      <c r="V24" s="293"/>
      <c r="W24" s="295" t="s">
        <v>79</v>
      </c>
      <c r="X24" s="296"/>
      <c r="Y24" s="296"/>
      <c r="Z24" s="296"/>
      <c r="AA24" s="296"/>
      <c r="AB24" s="295" t="s">
        <v>80</v>
      </c>
      <c r="AC24" s="296"/>
      <c r="AD24" s="296"/>
      <c r="AE24" s="296"/>
      <c r="AF24" s="296"/>
      <c r="AG24" s="296"/>
      <c r="AH24" s="296"/>
      <c r="AI24" s="296"/>
      <c r="AJ24" s="296"/>
      <c r="AK24" s="296"/>
      <c r="AL24" s="296"/>
      <c r="AM24" s="296"/>
      <c r="AN24" s="296"/>
      <c r="AO24" s="296"/>
      <c r="AP24" s="296"/>
      <c r="AQ24" s="296"/>
      <c r="AR24" s="296"/>
      <c r="AS24" s="296"/>
      <c r="AT24" s="296"/>
      <c r="AU24" s="296"/>
      <c r="AV24" s="296"/>
      <c r="AW24" s="296"/>
      <c r="AX24" s="321"/>
      <c r="AZ24" s="112" t="s">
        <v>238</v>
      </c>
    </row>
    <row r="25" spans="1:59" s="112" customFormat="1" ht="19.149999999999999" customHeight="1">
      <c r="A25" s="297" t="s">
        <v>81</v>
      </c>
      <c r="B25" s="298"/>
      <c r="C25" s="298"/>
      <c r="D25" s="299"/>
      <c r="E25" s="306" t="str">
        <f>IF($Y$5="新　規","A　 審査費（令和" &amp; H15+1 &amp; "年度）","A　 審査費（令和" &amp; H15 &amp; "年度）")</f>
        <v>A　 審査費（令和8年度）</v>
      </c>
      <c r="F25" s="307"/>
      <c r="G25" s="307"/>
      <c r="H25" s="307"/>
      <c r="I25" s="307"/>
      <c r="J25" s="307"/>
      <c r="K25" s="307"/>
      <c r="L25" s="307"/>
      <c r="M25" s="307"/>
      <c r="N25" s="307"/>
      <c r="O25" s="307"/>
      <c r="P25" s="307"/>
      <c r="Q25" s="307"/>
      <c r="R25" s="307"/>
      <c r="S25" s="307"/>
      <c r="T25" s="307"/>
      <c r="U25" s="307"/>
      <c r="V25" s="308"/>
      <c r="W25" s="329">
        <f>AB25</f>
        <v>0</v>
      </c>
      <c r="X25" s="330"/>
      <c r="Y25" s="330"/>
      <c r="Z25" s="330"/>
      <c r="AA25" s="331"/>
      <c r="AB25" s="260">
        <f>SUM(②継続契約算出表!$K$9:$K$10)</f>
        <v>0</v>
      </c>
      <c r="AC25" s="261"/>
      <c r="AD25" s="261"/>
      <c r="AE25" s="261"/>
      <c r="AF25" s="116" t="s">
        <v>92</v>
      </c>
      <c r="AG25" s="116"/>
      <c r="AH25" s="242"/>
      <c r="AI25" s="242"/>
      <c r="AJ25" s="242"/>
      <c r="AK25" s="242"/>
      <c r="AL25" s="242"/>
      <c r="AM25" s="242"/>
      <c r="AN25" s="242"/>
      <c r="AO25" s="242"/>
      <c r="AP25" s="242"/>
      <c r="AQ25" s="242"/>
      <c r="AR25" s="242"/>
      <c r="AS25" s="242"/>
      <c r="AT25" s="242"/>
      <c r="AU25" s="242"/>
      <c r="AV25" s="242"/>
      <c r="AW25" s="242"/>
      <c r="AX25" s="243"/>
      <c r="BF25" s="259">
        <f>$P$77</f>
        <v>0</v>
      </c>
      <c r="BG25" s="112" t="s">
        <v>19</v>
      </c>
    </row>
    <row r="26" spans="1:59" s="112" customFormat="1" ht="19.149999999999999" customHeight="1">
      <c r="A26" s="300"/>
      <c r="B26" s="301"/>
      <c r="C26" s="301"/>
      <c r="D26" s="302"/>
      <c r="E26" s="306" t="str">
        <f>IF($Y$5="新　規","A　 審査費（令和" &amp; H15+2 &amp; "年度）","A　 審査費（令和" &amp; H15+1 &amp; "年度）")</f>
        <v>A　 審査費（令和9年度）</v>
      </c>
      <c r="F26" s="307"/>
      <c r="G26" s="307"/>
      <c r="H26" s="307"/>
      <c r="I26" s="307"/>
      <c r="J26" s="307"/>
      <c r="K26" s="307"/>
      <c r="L26" s="307"/>
      <c r="M26" s="307"/>
      <c r="N26" s="307"/>
      <c r="O26" s="307"/>
      <c r="P26" s="307"/>
      <c r="Q26" s="307"/>
      <c r="R26" s="307"/>
      <c r="S26" s="307"/>
      <c r="T26" s="307"/>
      <c r="U26" s="307"/>
      <c r="V26" s="308"/>
      <c r="W26" s="329">
        <f>IF(AH26="レ",SUM(②継続契約算出表!K8:K9),0)</f>
        <v>0</v>
      </c>
      <c r="X26" s="330"/>
      <c r="Y26" s="330"/>
      <c r="Z26" s="330"/>
      <c r="AA26" s="330"/>
      <c r="AB26" s="260">
        <f>SUM(②継続契約算出表!$K$9:$K$10)</f>
        <v>0</v>
      </c>
      <c r="AC26" s="261"/>
      <c r="AD26" s="261"/>
      <c r="AE26" s="261"/>
      <c r="AF26" s="116" t="s">
        <v>92</v>
      </c>
      <c r="AG26" s="124"/>
      <c r="AH26" s="244"/>
      <c r="AI26" s="240"/>
      <c r="AJ26" s="240"/>
      <c r="AK26" s="240"/>
      <c r="AL26" s="240"/>
      <c r="AM26" s="240"/>
      <c r="AN26" s="240"/>
      <c r="AO26" s="240"/>
      <c r="AP26" s="240"/>
      <c r="AQ26" s="240"/>
      <c r="AR26" s="240"/>
      <c r="AS26" s="240"/>
      <c r="AT26" s="240"/>
      <c r="AU26" s="240"/>
      <c r="AV26" s="240"/>
      <c r="AW26" s="240"/>
      <c r="AX26" s="241"/>
    </row>
    <row r="27" spans="1:59" s="112" customFormat="1" ht="19.149999999999999" customHeight="1">
      <c r="A27" s="300"/>
      <c r="B27" s="301"/>
      <c r="C27" s="301"/>
      <c r="D27" s="302"/>
      <c r="E27" s="306" t="str">
        <f>IF($Y$5="新　規","A　 審査費（令和" &amp; H15+3 &amp; "年度）","A　 審査費（令和" &amp; H15+2 &amp; "年度）")</f>
        <v>A　 審査費（令和10年度）</v>
      </c>
      <c r="F27" s="307"/>
      <c r="G27" s="307"/>
      <c r="H27" s="307"/>
      <c r="I27" s="307"/>
      <c r="J27" s="307"/>
      <c r="K27" s="307"/>
      <c r="L27" s="307"/>
      <c r="M27" s="307"/>
      <c r="N27" s="307"/>
      <c r="O27" s="307"/>
      <c r="P27" s="307"/>
      <c r="Q27" s="307"/>
      <c r="R27" s="307"/>
      <c r="S27" s="307"/>
      <c r="T27" s="307"/>
      <c r="U27" s="307"/>
      <c r="V27" s="308"/>
      <c r="W27" s="329">
        <f>IF(AH27="レ",SUM(②継続契約算出表!K9:K10),0)</f>
        <v>0</v>
      </c>
      <c r="X27" s="330"/>
      <c r="Y27" s="330"/>
      <c r="Z27" s="330"/>
      <c r="AA27" s="330"/>
      <c r="AB27" s="260">
        <f>SUM(②継続契約算出表!$K$9:$K$10)</f>
        <v>0</v>
      </c>
      <c r="AC27" s="261"/>
      <c r="AD27" s="261"/>
      <c r="AE27" s="261"/>
      <c r="AF27" s="116" t="s">
        <v>92</v>
      </c>
      <c r="AG27" s="124"/>
      <c r="AH27" s="244"/>
      <c r="AI27" s="240"/>
      <c r="AJ27" s="240"/>
      <c r="AK27" s="240"/>
      <c r="AL27" s="240"/>
      <c r="AM27" s="240"/>
      <c r="AN27" s="240"/>
      <c r="AO27" s="240"/>
      <c r="AP27" s="240"/>
      <c r="AQ27" s="240"/>
      <c r="AR27" s="240"/>
      <c r="AS27" s="240"/>
      <c r="AT27" s="240"/>
      <c r="AU27" s="240"/>
      <c r="AV27" s="240"/>
      <c r="AW27" s="240"/>
      <c r="AX27" s="241"/>
    </row>
    <row r="28" spans="1:59" s="112" customFormat="1" ht="19.149999999999999" customHeight="1">
      <c r="A28" s="300"/>
      <c r="B28" s="301"/>
      <c r="C28" s="301"/>
      <c r="D28" s="302"/>
      <c r="E28" s="306" t="str">
        <f>IF($Y$5="新　規","A　 審査費（令和" &amp; H15+4 &amp; "年度）","A　 審査費（令和" &amp; H15+3 &amp; "年度）")</f>
        <v>A　 審査費（令和11年度）</v>
      </c>
      <c r="F28" s="307"/>
      <c r="G28" s="307"/>
      <c r="H28" s="307"/>
      <c r="I28" s="307"/>
      <c r="J28" s="307"/>
      <c r="K28" s="307"/>
      <c r="L28" s="307"/>
      <c r="M28" s="307"/>
      <c r="N28" s="307"/>
      <c r="O28" s="307"/>
      <c r="P28" s="307"/>
      <c r="Q28" s="307"/>
      <c r="R28" s="307"/>
      <c r="S28" s="307"/>
      <c r="T28" s="307"/>
      <c r="U28" s="307"/>
      <c r="V28" s="308"/>
      <c r="W28" s="329">
        <f>IF(AH28="レ",SUM(②継続契約算出表!K9:K10),0)</f>
        <v>0</v>
      </c>
      <c r="X28" s="330"/>
      <c r="Y28" s="330"/>
      <c r="Z28" s="330"/>
      <c r="AA28" s="330"/>
      <c r="AB28" s="260">
        <f>SUM(②継続契約算出表!$K$9:$K$10)</f>
        <v>0</v>
      </c>
      <c r="AC28" s="261"/>
      <c r="AD28" s="261"/>
      <c r="AE28" s="261"/>
      <c r="AF28" s="116" t="s">
        <v>92</v>
      </c>
      <c r="AG28" s="124"/>
      <c r="AH28" s="244"/>
      <c r="AI28" s="240"/>
      <c r="AJ28" s="240"/>
      <c r="AK28" s="240"/>
      <c r="AL28" s="240"/>
      <c r="AM28" s="240"/>
      <c r="AN28" s="240"/>
      <c r="AO28" s="240"/>
      <c r="AP28" s="240"/>
      <c r="AQ28" s="240"/>
      <c r="AR28" s="240"/>
      <c r="AS28" s="240"/>
      <c r="AT28" s="240"/>
      <c r="AU28" s="240"/>
      <c r="AV28" s="240"/>
      <c r="AW28" s="240"/>
      <c r="AX28" s="241"/>
    </row>
    <row r="29" spans="1:59" s="112" customFormat="1" ht="19.149999999999999" customHeight="1">
      <c r="A29" s="300"/>
      <c r="B29" s="301"/>
      <c r="C29" s="301"/>
      <c r="D29" s="302"/>
      <c r="E29" s="306" t="str">
        <f>IF($Y$5="新　規","A　 審査費（令和" &amp; H15+5 &amp; "年度）","A　 審査費（令和" &amp; H15+4 &amp; "年度）")</f>
        <v>A　 審査費（令和12年度）</v>
      </c>
      <c r="F29" s="307"/>
      <c r="G29" s="307"/>
      <c r="H29" s="307"/>
      <c r="I29" s="307"/>
      <c r="J29" s="307"/>
      <c r="K29" s="307"/>
      <c r="L29" s="307"/>
      <c r="M29" s="307"/>
      <c r="N29" s="307"/>
      <c r="O29" s="307"/>
      <c r="P29" s="307"/>
      <c r="Q29" s="307"/>
      <c r="R29" s="307"/>
      <c r="S29" s="307"/>
      <c r="T29" s="307"/>
      <c r="U29" s="307"/>
      <c r="V29" s="308"/>
      <c r="W29" s="329">
        <f>IF(AH29="レ",SUM(②継続契約算出表!K9:K0),0)</f>
        <v>0</v>
      </c>
      <c r="X29" s="330"/>
      <c r="Y29" s="330"/>
      <c r="Z29" s="330"/>
      <c r="AA29" s="330"/>
      <c r="AB29" s="260">
        <f>SUM(②継続契約算出表!$K$9:$K$10)</f>
        <v>0</v>
      </c>
      <c r="AC29" s="261"/>
      <c r="AD29" s="261"/>
      <c r="AE29" s="261"/>
      <c r="AF29" s="116" t="s">
        <v>92</v>
      </c>
      <c r="AG29" s="124"/>
      <c r="AH29" s="244"/>
      <c r="AI29" s="240"/>
      <c r="AJ29" s="240"/>
      <c r="AK29" s="240"/>
      <c r="AL29" s="240"/>
      <c r="AM29" s="240"/>
      <c r="AN29" s="240"/>
      <c r="AO29" s="240"/>
      <c r="AP29" s="240"/>
      <c r="AQ29" s="240"/>
      <c r="AR29" s="240"/>
      <c r="AS29" s="240"/>
      <c r="AT29" s="240"/>
      <c r="AU29" s="240"/>
      <c r="AV29" s="240"/>
      <c r="AW29" s="240"/>
      <c r="AX29" s="241"/>
    </row>
    <row r="30" spans="1:59" s="112" customFormat="1" ht="19.149999999999999" customHeight="1">
      <c r="A30" s="300"/>
      <c r="B30" s="301"/>
      <c r="C30" s="301"/>
      <c r="D30" s="302"/>
      <c r="E30" s="314" t="str">
        <f>IF($Y$5="新　規","D　 治験関係システム利用料（令和" &amp; H15+1 &amp; "年度）","D　 治験関係システム利用料（令和" &amp; H15 &amp; "年度）")</f>
        <v>D　 治験関係システム利用料（令和8年度）</v>
      </c>
      <c r="F30" s="314"/>
      <c r="G30" s="314"/>
      <c r="H30" s="314"/>
      <c r="I30" s="314"/>
      <c r="J30" s="314"/>
      <c r="K30" s="314"/>
      <c r="L30" s="314"/>
      <c r="M30" s="314"/>
      <c r="N30" s="314"/>
      <c r="O30" s="314"/>
      <c r="P30" s="314"/>
      <c r="Q30" s="314"/>
      <c r="R30" s="314"/>
      <c r="S30" s="314"/>
      <c r="T30" s="314"/>
      <c r="U30" s="314"/>
      <c r="V30" s="314"/>
      <c r="W30" s="338">
        <f t="shared" ref="W30" si="0">AB30</f>
        <v>0</v>
      </c>
      <c r="X30" s="339"/>
      <c r="Y30" s="339"/>
      <c r="Z30" s="339"/>
      <c r="AA30" s="402"/>
      <c r="AB30" s="340">
        <f>②継続契約算出表!$K$12</f>
        <v>0</v>
      </c>
      <c r="AC30" s="341"/>
      <c r="AD30" s="341"/>
      <c r="AE30" s="341"/>
      <c r="AF30" s="124" t="s">
        <v>92</v>
      </c>
      <c r="AG30" s="124"/>
      <c r="AH30" s="240"/>
      <c r="AI30" s="240"/>
      <c r="AJ30" s="240"/>
      <c r="AK30" s="240"/>
      <c r="AL30" s="240"/>
      <c r="AM30" s="240"/>
      <c r="AN30" s="240"/>
      <c r="AO30" s="240"/>
      <c r="AP30" s="240"/>
      <c r="AQ30" s="240"/>
      <c r="AR30" s="240"/>
      <c r="AS30" s="240"/>
      <c r="AT30" s="240"/>
      <c r="AU30" s="240"/>
      <c r="AV30" s="240"/>
      <c r="AW30" s="240"/>
      <c r="AX30" s="241"/>
    </row>
    <row r="31" spans="1:59" s="112" customFormat="1" ht="19.149999999999999" customHeight="1">
      <c r="A31" s="300"/>
      <c r="B31" s="301"/>
      <c r="C31" s="301"/>
      <c r="D31" s="302"/>
      <c r="E31" s="314" t="str">
        <f>IF($Y$5="新　規","D　 治験関係システム利用料（令和" &amp; H15+2 &amp; "年度）","D　 治験関係システム利用料（令和" &amp; H15+1 &amp; "年度）")</f>
        <v>D　 治験関係システム利用料（令和9年度）</v>
      </c>
      <c r="F31" s="314"/>
      <c r="G31" s="314"/>
      <c r="H31" s="314"/>
      <c r="I31" s="314"/>
      <c r="J31" s="314"/>
      <c r="K31" s="314"/>
      <c r="L31" s="314"/>
      <c r="M31" s="314"/>
      <c r="N31" s="314"/>
      <c r="O31" s="314"/>
      <c r="P31" s="314"/>
      <c r="Q31" s="314"/>
      <c r="R31" s="314"/>
      <c r="S31" s="314"/>
      <c r="T31" s="314"/>
      <c r="U31" s="314"/>
      <c r="V31" s="314"/>
      <c r="W31" s="338">
        <f>IF(AH31="レ",②継続契約算出表!$K$12,0)</f>
        <v>0</v>
      </c>
      <c r="X31" s="339"/>
      <c r="Y31" s="339"/>
      <c r="Z31" s="339"/>
      <c r="AA31" s="339"/>
      <c r="AB31" s="340">
        <f>②継続契約算出表!$K$12</f>
        <v>0</v>
      </c>
      <c r="AC31" s="341"/>
      <c r="AD31" s="341"/>
      <c r="AE31" s="341"/>
      <c r="AF31" s="124" t="s">
        <v>92</v>
      </c>
      <c r="AG31" s="124"/>
      <c r="AH31" s="244"/>
      <c r="AI31" s="240"/>
      <c r="AJ31" s="240"/>
      <c r="AK31" s="240"/>
      <c r="AL31" s="240"/>
      <c r="AM31" s="240"/>
      <c r="AN31" s="240"/>
      <c r="AO31" s="240"/>
      <c r="AP31" s="240"/>
      <c r="AQ31" s="240"/>
      <c r="AR31" s="240"/>
      <c r="AS31" s="240"/>
      <c r="AT31" s="240"/>
      <c r="AU31" s="240"/>
      <c r="AV31" s="240"/>
      <c r="AW31" s="240"/>
      <c r="AX31" s="241"/>
    </row>
    <row r="32" spans="1:59" s="112" customFormat="1" ht="19.149999999999999" customHeight="1">
      <c r="A32" s="300"/>
      <c r="B32" s="301"/>
      <c r="C32" s="301"/>
      <c r="D32" s="302"/>
      <c r="E32" s="314" t="str">
        <f>IF($Y$5="新　規","D　 治験関係システム利用料（令和" &amp; H15+3 &amp; "年度）","D　 治験関係システム利用料（令和" &amp; H15+2 &amp; "年度）")</f>
        <v>D　 治験関係システム利用料（令和10年度）</v>
      </c>
      <c r="F32" s="314"/>
      <c r="G32" s="314"/>
      <c r="H32" s="314"/>
      <c r="I32" s="314"/>
      <c r="J32" s="314"/>
      <c r="K32" s="314"/>
      <c r="L32" s="314"/>
      <c r="M32" s="314"/>
      <c r="N32" s="314"/>
      <c r="O32" s="314"/>
      <c r="P32" s="314"/>
      <c r="Q32" s="314"/>
      <c r="R32" s="314"/>
      <c r="S32" s="314"/>
      <c r="T32" s="314"/>
      <c r="U32" s="314"/>
      <c r="V32" s="314"/>
      <c r="W32" s="338">
        <f>IF(AH32="レ",②継続契約算出表!$K$12,0)</f>
        <v>0</v>
      </c>
      <c r="X32" s="339"/>
      <c r="Y32" s="339"/>
      <c r="Z32" s="339"/>
      <c r="AA32" s="339"/>
      <c r="AB32" s="340">
        <f>②継続契約算出表!$K$12</f>
        <v>0</v>
      </c>
      <c r="AC32" s="341"/>
      <c r="AD32" s="341"/>
      <c r="AE32" s="341"/>
      <c r="AF32" s="124" t="s">
        <v>92</v>
      </c>
      <c r="AG32" s="124"/>
      <c r="AH32" s="244"/>
      <c r="AI32" s="240"/>
      <c r="AJ32" s="240"/>
      <c r="AK32" s="240"/>
      <c r="AL32" s="240"/>
      <c r="AM32" s="240"/>
      <c r="AN32" s="240"/>
      <c r="AO32" s="240"/>
      <c r="AP32" s="240"/>
      <c r="AQ32" s="240"/>
      <c r="AR32" s="240"/>
      <c r="AS32" s="240"/>
      <c r="AT32" s="240"/>
      <c r="AU32" s="240"/>
      <c r="AV32" s="240"/>
      <c r="AW32" s="240"/>
      <c r="AX32" s="241"/>
    </row>
    <row r="33" spans="1:50" s="112" customFormat="1" ht="19.149999999999999" customHeight="1">
      <c r="A33" s="300"/>
      <c r="B33" s="301"/>
      <c r="C33" s="301"/>
      <c r="D33" s="302"/>
      <c r="E33" s="314" t="str">
        <f>IF($Y$5="新　規","D　 治験関係システム利用料（令和" &amp; H15+4 &amp; "年度）","D　 治験関係システム利用料（令和" &amp; H15+3 &amp; "年度）")</f>
        <v>D　 治験関係システム利用料（令和11年度）</v>
      </c>
      <c r="F33" s="314"/>
      <c r="G33" s="314"/>
      <c r="H33" s="314"/>
      <c r="I33" s="314"/>
      <c r="J33" s="314"/>
      <c r="K33" s="314"/>
      <c r="L33" s="314"/>
      <c r="M33" s="314"/>
      <c r="N33" s="314"/>
      <c r="O33" s="314"/>
      <c r="P33" s="314"/>
      <c r="Q33" s="314"/>
      <c r="R33" s="314"/>
      <c r="S33" s="314"/>
      <c r="T33" s="314"/>
      <c r="U33" s="314"/>
      <c r="V33" s="314"/>
      <c r="W33" s="338">
        <f>IF(AH33="レ",②継続契約算出表!$K$12,0)</f>
        <v>0</v>
      </c>
      <c r="X33" s="339"/>
      <c r="Y33" s="339"/>
      <c r="Z33" s="339"/>
      <c r="AA33" s="339"/>
      <c r="AB33" s="340">
        <f>②継続契約算出表!$K$12</f>
        <v>0</v>
      </c>
      <c r="AC33" s="341"/>
      <c r="AD33" s="341"/>
      <c r="AE33" s="341"/>
      <c r="AF33" s="124" t="s">
        <v>92</v>
      </c>
      <c r="AG33" s="124"/>
      <c r="AH33" s="244"/>
      <c r="AI33" s="124"/>
      <c r="AJ33" s="124"/>
      <c r="AK33" s="124"/>
      <c r="AL33" s="124"/>
      <c r="AM33" s="124"/>
      <c r="AN33" s="124"/>
      <c r="AO33" s="124"/>
      <c r="AP33" s="124"/>
      <c r="AQ33" s="124"/>
      <c r="AR33" s="124"/>
      <c r="AS33" s="124"/>
      <c r="AT33" s="124"/>
      <c r="AU33" s="124"/>
      <c r="AV33" s="124"/>
      <c r="AW33" s="124"/>
      <c r="AX33" s="122"/>
    </row>
    <row r="34" spans="1:50" s="112" customFormat="1" ht="19.149999999999999" customHeight="1">
      <c r="A34" s="300"/>
      <c r="B34" s="301"/>
      <c r="C34" s="301"/>
      <c r="D34" s="302"/>
      <c r="E34" s="314" t="str">
        <f>IF($Y$5="新　規","D　 治験関係システム利用料（令和" &amp; H15+5 &amp; "年度）","D　 治験関係システム利用料（令和" &amp; H15+4 &amp; "年度）")</f>
        <v>D　 治験関係システム利用料（令和12年度）</v>
      </c>
      <c r="F34" s="314"/>
      <c r="G34" s="314"/>
      <c r="H34" s="314"/>
      <c r="I34" s="314"/>
      <c r="J34" s="314"/>
      <c r="K34" s="314"/>
      <c r="L34" s="314"/>
      <c r="M34" s="314"/>
      <c r="N34" s="314"/>
      <c r="O34" s="314"/>
      <c r="P34" s="314"/>
      <c r="Q34" s="314"/>
      <c r="R34" s="314"/>
      <c r="S34" s="314"/>
      <c r="T34" s="314"/>
      <c r="U34" s="314"/>
      <c r="V34" s="314"/>
      <c r="W34" s="338">
        <f>IF(AH34="レ",②継続契約算出表!$K$12,0)</f>
        <v>0</v>
      </c>
      <c r="X34" s="339"/>
      <c r="Y34" s="339"/>
      <c r="Z34" s="339"/>
      <c r="AA34" s="339"/>
      <c r="AB34" s="340">
        <f>②継続契約算出表!$K$12</f>
        <v>0</v>
      </c>
      <c r="AC34" s="341"/>
      <c r="AD34" s="341"/>
      <c r="AE34" s="341"/>
      <c r="AF34" s="124" t="s">
        <v>92</v>
      </c>
      <c r="AG34" s="124"/>
      <c r="AH34" s="244"/>
      <c r="AI34" s="124"/>
      <c r="AJ34" s="124"/>
      <c r="AK34" s="124"/>
      <c r="AL34" s="124"/>
      <c r="AM34" s="124"/>
      <c r="AN34" s="124"/>
      <c r="AO34" s="124"/>
      <c r="AP34" s="124"/>
      <c r="AQ34" s="124"/>
      <c r="AR34" s="124"/>
      <c r="AS34" s="124"/>
      <c r="AT34" s="124"/>
      <c r="AU34" s="124"/>
      <c r="AV34" s="124"/>
      <c r="AW34" s="124"/>
      <c r="AX34" s="122"/>
    </row>
    <row r="35" spans="1:50" s="112" customFormat="1" ht="19.149999999999999" customHeight="1">
      <c r="A35" s="300"/>
      <c r="B35" s="301"/>
      <c r="C35" s="301"/>
      <c r="D35" s="302"/>
      <c r="E35" s="332" t="s">
        <v>83</v>
      </c>
      <c r="F35" s="332"/>
      <c r="G35" s="332"/>
      <c r="H35" s="332"/>
      <c r="I35" s="332"/>
      <c r="J35" s="332"/>
      <c r="K35" s="332"/>
      <c r="L35" s="332"/>
      <c r="M35" s="332"/>
      <c r="N35" s="332"/>
      <c r="O35" s="332"/>
      <c r="P35" s="332"/>
      <c r="Q35" s="332"/>
      <c r="R35" s="332"/>
      <c r="S35" s="332"/>
      <c r="T35" s="332"/>
      <c r="U35" s="332"/>
      <c r="V35" s="332"/>
      <c r="W35" s="333">
        <f>SUM(W25:AA34)</f>
        <v>0</v>
      </c>
      <c r="X35" s="323"/>
      <c r="Y35" s="323"/>
      <c r="Z35" s="323"/>
      <c r="AA35" s="323"/>
      <c r="AB35" s="334" t="s">
        <v>193</v>
      </c>
      <c r="AC35" s="335"/>
      <c r="AD35" s="335"/>
      <c r="AE35" s="335"/>
      <c r="AF35" s="335"/>
      <c r="AG35" s="335"/>
      <c r="AH35" s="335"/>
      <c r="AI35" s="335"/>
      <c r="AJ35" s="335"/>
      <c r="AK35" s="335"/>
      <c r="AL35" s="335"/>
      <c r="AM35" s="335"/>
      <c r="AN35" s="335"/>
      <c r="AO35" s="335"/>
      <c r="AP35" s="335"/>
      <c r="AQ35" s="335"/>
      <c r="AR35" s="335"/>
      <c r="AS35" s="335"/>
      <c r="AT35" s="335"/>
      <c r="AU35" s="335"/>
      <c r="AV35" s="335"/>
      <c r="AW35" s="335"/>
      <c r="AX35" s="336"/>
    </row>
    <row r="36" spans="1:50" s="112" customFormat="1" ht="19.149999999999999" customHeight="1">
      <c r="A36" s="300"/>
      <c r="B36" s="301"/>
      <c r="C36" s="301"/>
      <c r="D36" s="302"/>
      <c r="E36" s="337" t="s">
        <v>192</v>
      </c>
      <c r="F36" s="337"/>
      <c r="G36" s="337"/>
      <c r="H36" s="337"/>
      <c r="I36" s="337"/>
      <c r="J36" s="337"/>
      <c r="K36" s="337"/>
      <c r="L36" s="337"/>
      <c r="M36" s="337"/>
      <c r="N36" s="337"/>
      <c r="O36" s="337"/>
      <c r="P36" s="337"/>
      <c r="Q36" s="337"/>
      <c r="R36" s="337"/>
      <c r="S36" s="337"/>
      <c r="T36" s="337"/>
      <c r="U36" s="337"/>
      <c r="V36" s="337"/>
      <c r="W36" s="333">
        <f>ROUND(W35*0.2,-1)</f>
        <v>0</v>
      </c>
      <c r="X36" s="323"/>
      <c r="Y36" s="323"/>
      <c r="Z36" s="323"/>
      <c r="AA36" s="323"/>
      <c r="AB36" s="334" t="s">
        <v>194</v>
      </c>
      <c r="AC36" s="335"/>
      <c r="AD36" s="335"/>
      <c r="AE36" s="335"/>
      <c r="AF36" s="335"/>
      <c r="AG36" s="335"/>
      <c r="AH36" s="335"/>
      <c r="AI36" s="335"/>
      <c r="AJ36" s="335"/>
      <c r="AK36" s="335"/>
      <c r="AL36" s="335"/>
      <c r="AM36" s="335"/>
      <c r="AN36" s="335"/>
      <c r="AO36" s="335"/>
      <c r="AP36" s="335"/>
      <c r="AQ36" s="335"/>
      <c r="AR36" s="335"/>
      <c r="AS36" s="335"/>
      <c r="AT36" s="335"/>
      <c r="AU36" s="335"/>
      <c r="AV36" s="335"/>
      <c r="AW36" s="335"/>
      <c r="AX36" s="336"/>
    </row>
    <row r="37" spans="1:50" s="112" customFormat="1" ht="19.149999999999999" customHeight="1">
      <c r="A37" s="303"/>
      <c r="B37" s="304"/>
      <c r="C37" s="304"/>
      <c r="D37" s="305"/>
      <c r="E37" s="332" t="s">
        <v>84</v>
      </c>
      <c r="F37" s="332"/>
      <c r="G37" s="332"/>
      <c r="H37" s="332"/>
      <c r="I37" s="332"/>
      <c r="J37" s="332"/>
      <c r="K37" s="332"/>
      <c r="L37" s="332"/>
      <c r="M37" s="332"/>
      <c r="N37" s="332"/>
      <c r="O37" s="332"/>
      <c r="P37" s="332"/>
      <c r="Q37" s="332"/>
      <c r="R37" s="332"/>
      <c r="S37" s="332"/>
      <c r="T37" s="332"/>
      <c r="U37" s="332"/>
      <c r="V37" s="332"/>
      <c r="W37" s="322">
        <f>SUM(W35:AA36)</f>
        <v>0</v>
      </c>
      <c r="X37" s="323"/>
      <c r="Y37" s="323"/>
      <c r="Z37" s="323"/>
      <c r="AA37" s="323"/>
      <c r="AB37" s="334" t="s">
        <v>195</v>
      </c>
      <c r="AC37" s="335"/>
      <c r="AD37" s="335"/>
      <c r="AE37" s="335"/>
      <c r="AF37" s="335"/>
      <c r="AG37" s="335"/>
      <c r="AH37" s="335"/>
      <c r="AI37" s="335"/>
      <c r="AJ37" s="335"/>
      <c r="AK37" s="335"/>
      <c r="AL37" s="335"/>
      <c r="AM37" s="335"/>
      <c r="AN37" s="335"/>
      <c r="AO37" s="335"/>
      <c r="AP37" s="335"/>
      <c r="AQ37" s="335"/>
      <c r="AR37" s="335"/>
      <c r="AS37" s="335"/>
      <c r="AT37" s="335"/>
      <c r="AU37" s="335"/>
      <c r="AV37" s="335"/>
      <c r="AW37" s="335"/>
      <c r="AX37" s="336"/>
    </row>
    <row r="38" spans="1:50" s="112" customFormat="1" ht="19.149999999999999" customHeight="1" thickBot="1">
      <c r="A38" s="273" t="s">
        <v>85</v>
      </c>
      <c r="B38" s="274"/>
      <c r="C38" s="274"/>
      <c r="D38" s="274"/>
      <c r="E38" s="274"/>
      <c r="F38" s="274"/>
      <c r="G38" s="274"/>
      <c r="H38" s="274"/>
      <c r="I38" s="274"/>
      <c r="J38" s="274"/>
      <c r="K38" s="274"/>
      <c r="L38" s="274"/>
      <c r="M38" s="274"/>
      <c r="N38" s="274"/>
      <c r="O38" s="274"/>
      <c r="P38" s="274"/>
      <c r="Q38" s="274"/>
      <c r="R38" s="274"/>
      <c r="S38" s="274"/>
      <c r="T38" s="274"/>
      <c r="U38" s="274"/>
      <c r="V38" s="275"/>
      <c r="W38" s="389">
        <f>ROUND(W37*0.3,-1)</f>
        <v>0</v>
      </c>
      <c r="X38" s="390"/>
      <c r="Y38" s="390"/>
      <c r="Z38" s="390"/>
      <c r="AA38" s="390"/>
      <c r="AB38" s="273" t="s">
        <v>86</v>
      </c>
      <c r="AC38" s="274"/>
      <c r="AD38" s="274"/>
      <c r="AE38" s="274"/>
      <c r="AF38" s="274"/>
      <c r="AG38" s="274"/>
      <c r="AH38" s="274"/>
      <c r="AI38" s="274"/>
      <c r="AJ38" s="274"/>
      <c r="AK38" s="274"/>
      <c r="AL38" s="274"/>
      <c r="AM38" s="274"/>
      <c r="AN38" s="274"/>
      <c r="AO38" s="274"/>
      <c r="AP38" s="274"/>
      <c r="AQ38" s="274"/>
      <c r="AR38" s="274"/>
      <c r="AS38" s="274"/>
      <c r="AT38" s="274"/>
      <c r="AU38" s="274"/>
      <c r="AV38" s="274"/>
      <c r="AW38" s="274"/>
      <c r="AX38" s="275"/>
    </row>
    <row r="39" spans="1:50" s="112" customFormat="1" ht="19.149999999999999" customHeight="1" thickTop="1" thickBot="1">
      <c r="A39" s="391" t="s">
        <v>87</v>
      </c>
      <c r="B39" s="392"/>
      <c r="C39" s="392"/>
      <c r="D39" s="392"/>
      <c r="E39" s="392"/>
      <c r="F39" s="392"/>
      <c r="G39" s="392"/>
      <c r="H39" s="392"/>
      <c r="I39" s="392"/>
      <c r="J39" s="392"/>
      <c r="K39" s="392"/>
      <c r="L39" s="392"/>
      <c r="M39" s="392"/>
      <c r="N39" s="392"/>
      <c r="O39" s="392"/>
      <c r="P39" s="392"/>
      <c r="Q39" s="392"/>
      <c r="R39" s="392"/>
      <c r="S39" s="392"/>
      <c r="T39" s="392"/>
      <c r="U39" s="392"/>
      <c r="V39" s="392"/>
      <c r="W39" s="393">
        <f>SUM(W37:AA38)</f>
        <v>0</v>
      </c>
      <c r="X39" s="394"/>
      <c r="Y39" s="394"/>
      <c r="Z39" s="394"/>
      <c r="AA39" s="395"/>
      <c r="AB39" s="396"/>
      <c r="AC39" s="397"/>
      <c r="AD39" s="397"/>
      <c r="AE39" s="397"/>
      <c r="AF39" s="397"/>
      <c r="AG39" s="397"/>
      <c r="AH39" s="397"/>
      <c r="AI39" s="397"/>
      <c r="AJ39" s="397"/>
      <c r="AK39" s="397"/>
      <c r="AL39" s="397"/>
      <c r="AM39" s="397"/>
      <c r="AN39" s="397"/>
      <c r="AO39" s="397"/>
      <c r="AP39" s="397"/>
      <c r="AQ39" s="397"/>
      <c r="AR39" s="397"/>
      <c r="AS39" s="397"/>
      <c r="AT39" s="397"/>
      <c r="AU39" s="397"/>
      <c r="AV39" s="397"/>
      <c r="AW39" s="397"/>
      <c r="AX39" s="398"/>
    </row>
    <row r="40" spans="1:50" s="112" customFormat="1" ht="19.149999999999999" customHeight="1" thickBot="1">
      <c r="A40" s="366" t="s">
        <v>91</v>
      </c>
      <c r="B40" s="367"/>
      <c r="C40" s="367"/>
      <c r="D40" s="367"/>
      <c r="E40" s="367"/>
      <c r="F40" s="367"/>
      <c r="G40" s="367"/>
      <c r="H40" s="367"/>
      <c r="I40" s="367"/>
      <c r="J40" s="367"/>
      <c r="K40" s="367"/>
      <c r="L40" s="367"/>
      <c r="M40" s="367"/>
      <c r="N40" s="367"/>
      <c r="O40" s="367"/>
      <c r="P40" s="367"/>
      <c r="Q40" s="367"/>
      <c r="R40" s="367"/>
      <c r="S40" s="367"/>
      <c r="T40" s="367"/>
      <c r="U40" s="367"/>
      <c r="V40" s="367"/>
      <c r="W40" s="286">
        <f>ROUND((AB40+1)*W39,0)</f>
        <v>0</v>
      </c>
      <c r="X40" s="287"/>
      <c r="Y40" s="287"/>
      <c r="Z40" s="287"/>
      <c r="AA40" s="288"/>
      <c r="AB40" s="289">
        <v>0.1</v>
      </c>
      <c r="AC40" s="290"/>
      <c r="AD40" s="290"/>
      <c r="AE40" s="290"/>
      <c r="AF40" s="368"/>
      <c r="AG40" s="368"/>
      <c r="AH40" s="368"/>
      <c r="AI40" s="368"/>
      <c r="AJ40" s="368"/>
      <c r="AK40" s="368"/>
      <c r="AL40" s="368"/>
      <c r="AM40" s="368"/>
      <c r="AN40" s="368"/>
      <c r="AO40" s="368"/>
      <c r="AP40" s="368"/>
      <c r="AQ40" s="368"/>
      <c r="AR40" s="368"/>
      <c r="AS40" s="368"/>
      <c r="AT40" s="368"/>
      <c r="AU40" s="368"/>
      <c r="AV40" s="368"/>
      <c r="AW40" s="368"/>
      <c r="AX40" s="369"/>
    </row>
    <row r="41" spans="1:50" s="112" customFormat="1" ht="19.149999999999999" customHeight="1">
      <c r="A41" s="136" t="s">
        <v>228</v>
      </c>
    </row>
    <row r="42" spans="1:50" s="112" customFormat="1" ht="19.149999999999999" customHeight="1">
      <c r="A42" s="293" t="s">
        <v>77</v>
      </c>
      <c r="B42" s="293"/>
      <c r="C42" s="293"/>
      <c r="D42" s="293"/>
      <c r="E42" s="293" t="s">
        <v>78</v>
      </c>
      <c r="F42" s="293"/>
      <c r="G42" s="293"/>
      <c r="H42" s="293"/>
      <c r="I42" s="293"/>
      <c r="J42" s="293"/>
      <c r="K42" s="293"/>
      <c r="L42" s="293"/>
      <c r="M42" s="293"/>
      <c r="N42" s="293"/>
      <c r="O42" s="293"/>
      <c r="P42" s="293"/>
      <c r="Q42" s="293"/>
      <c r="R42" s="293"/>
      <c r="S42" s="293"/>
      <c r="T42" s="293"/>
      <c r="U42" s="293"/>
      <c r="V42" s="293"/>
      <c r="W42" s="295" t="s">
        <v>79</v>
      </c>
      <c r="X42" s="296"/>
      <c r="Y42" s="296"/>
      <c r="Z42" s="296"/>
      <c r="AA42" s="296"/>
      <c r="AB42" s="295" t="s">
        <v>80</v>
      </c>
      <c r="AC42" s="296"/>
      <c r="AD42" s="296"/>
      <c r="AE42" s="296"/>
      <c r="AF42" s="296"/>
      <c r="AG42" s="296"/>
      <c r="AH42" s="296"/>
      <c r="AI42" s="296"/>
      <c r="AJ42" s="296"/>
      <c r="AK42" s="296"/>
      <c r="AL42" s="296"/>
      <c r="AM42" s="296"/>
      <c r="AN42" s="296"/>
      <c r="AO42" s="296"/>
      <c r="AP42" s="296"/>
      <c r="AQ42" s="296"/>
      <c r="AR42" s="296"/>
      <c r="AS42" s="296"/>
      <c r="AT42" s="296"/>
      <c r="AU42" s="296"/>
      <c r="AV42" s="296"/>
      <c r="AW42" s="296"/>
      <c r="AX42" s="321"/>
    </row>
    <row r="43" spans="1:50" s="112" customFormat="1" ht="19.149999999999999" customHeight="1">
      <c r="A43" s="297" t="s">
        <v>81</v>
      </c>
      <c r="B43" s="298"/>
      <c r="C43" s="298"/>
      <c r="D43" s="299"/>
      <c r="E43" s="306" t="str">
        <f>IF($Y$5="新　規","A　 審査費（令和" &amp; H15+1 &amp; "年度）","A　 審査費（令和" &amp; H15 &amp; "年度）")</f>
        <v>A　 審査費（令和8年度）</v>
      </c>
      <c r="F43" s="307"/>
      <c r="G43" s="307"/>
      <c r="H43" s="307"/>
      <c r="I43" s="307"/>
      <c r="J43" s="307"/>
      <c r="K43" s="307"/>
      <c r="L43" s="307"/>
      <c r="M43" s="307"/>
      <c r="N43" s="307"/>
      <c r="O43" s="307"/>
      <c r="P43" s="307"/>
      <c r="Q43" s="307"/>
      <c r="R43" s="307"/>
      <c r="S43" s="307"/>
      <c r="T43" s="307"/>
      <c r="U43" s="307"/>
      <c r="V43" s="308"/>
      <c r="W43" s="329">
        <f>IF(AH43="レ",10000,0)</f>
        <v>0</v>
      </c>
      <c r="X43" s="330"/>
      <c r="Y43" s="330"/>
      <c r="Z43" s="330"/>
      <c r="AA43" s="330"/>
      <c r="AB43" s="260">
        <v>10000</v>
      </c>
      <c r="AC43" s="261"/>
      <c r="AD43" s="261"/>
      <c r="AE43" s="261"/>
      <c r="AF43" s="116" t="s">
        <v>92</v>
      </c>
      <c r="AG43" s="116"/>
      <c r="AH43" s="244"/>
      <c r="AI43" s="258"/>
      <c r="AJ43" s="384"/>
      <c r="AK43" s="384"/>
      <c r="AL43" s="384"/>
      <c r="AM43" s="384"/>
      <c r="AN43" s="384"/>
      <c r="AO43" s="384"/>
      <c r="AP43" s="384"/>
      <c r="AQ43" s="384"/>
      <c r="AR43" s="384"/>
      <c r="AS43" s="384"/>
      <c r="AT43" s="384"/>
      <c r="AU43" s="384"/>
      <c r="AV43" s="384"/>
      <c r="AW43" s="384"/>
      <c r="AX43" s="385"/>
    </row>
    <row r="44" spans="1:50" s="112" customFormat="1" ht="19.149999999999999" customHeight="1">
      <c r="A44" s="300"/>
      <c r="B44" s="301"/>
      <c r="C44" s="301"/>
      <c r="D44" s="302"/>
      <c r="E44" s="306" t="str">
        <f>IF($Y$5="新　規","A　 審査費（令和" &amp; H15+2 &amp; "年度）","A　 審査費（令和" &amp; H15+1 &amp; "年度）")</f>
        <v>A　 審査費（令和9年度）</v>
      </c>
      <c r="F44" s="307"/>
      <c r="G44" s="307"/>
      <c r="H44" s="307"/>
      <c r="I44" s="307"/>
      <c r="J44" s="307"/>
      <c r="K44" s="307"/>
      <c r="L44" s="307"/>
      <c r="M44" s="307"/>
      <c r="N44" s="307"/>
      <c r="O44" s="307"/>
      <c r="P44" s="307"/>
      <c r="Q44" s="307"/>
      <c r="R44" s="307"/>
      <c r="S44" s="307"/>
      <c r="T44" s="307"/>
      <c r="U44" s="307"/>
      <c r="V44" s="308"/>
      <c r="W44" s="329">
        <f>IF(AH44="レ",10000,0)</f>
        <v>0</v>
      </c>
      <c r="X44" s="330"/>
      <c r="Y44" s="330"/>
      <c r="Z44" s="330"/>
      <c r="AA44" s="330"/>
      <c r="AB44" s="260">
        <v>10000</v>
      </c>
      <c r="AC44" s="261"/>
      <c r="AD44" s="261"/>
      <c r="AE44" s="261"/>
      <c r="AF44" s="116" t="s">
        <v>92</v>
      </c>
      <c r="AG44" s="116"/>
      <c r="AH44" s="244"/>
      <c r="AI44" s="237"/>
      <c r="AJ44" s="238"/>
      <c r="AK44" s="238"/>
      <c r="AL44" s="238"/>
      <c r="AM44" s="238"/>
      <c r="AN44" s="238"/>
      <c r="AO44" s="238"/>
      <c r="AP44" s="238"/>
      <c r="AQ44" s="238"/>
      <c r="AR44" s="238"/>
      <c r="AS44" s="238"/>
      <c r="AT44" s="238"/>
      <c r="AU44" s="238"/>
      <c r="AV44" s="238"/>
      <c r="AW44" s="238"/>
      <c r="AX44" s="239"/>
    </row>
    <row r="45" spans="1:50" s="112" customFormat="1" ht="19.149999999999999" customHeight="1">
      <c r="A45" s="300"/>
      <c r="B45" s="301"/>
      <c r="C45" s="301"/>
      <c r="D45" s="302"/>
      <c r="E45" s="306" t="str">
        <f>IF($Y$5="新　規","A　 審査費（令和" &amp; H15+3 &amp; "年度）","A　 審査費（令和" &amp; H15+2 &amp; "年度）")</f>
        <v>A　 審査費（令和10年度）</v>
      </c>
      <c r="F45" s="307"/>
      <c r="G45" s="307"/>
      <c r="H45" s="307"/>
      <c r="I45" s="307"/>
      <c r="J45" s="307"/>
      <c r="K45" s="307"/>
      <c r="L45" s="307"/>
      <c r="M45" s="307"/>
      <c r="N45" s="307"/>
      <c r="O45" s="307"/>
      <c r="P45" s="307"/>
      <c r="Q45" s="307"/>
      <c r="R45" s="307"/>
      <c r="S45" s="307"/>
      <c r="T45" s="307"/>
      <c r="U45" s="307"/>
      <c r="V45" s="308"/>
      <c r="W45" s="329">
        <f>IF(AH45="レ",10000,0)</f>
        <v>0</v>
      </c>
      <c r="X45" s="330"/>
      <c r="Y45" s="330"/>
      <c r="Z45" s="330"/>
      <c r="AA45" s="330"/>
      <c r="AB45" s="260">
        <v>10000</v>
      </c>
      <c r="AC45" s="261"/>
      <c r="AD45" s="261"/>
      <c r="AE45" s="261"/>
      <c r="AF45" s="116" t="s">
        <v>92</v>
      </c>
      <c r="AG45" s="116"/>
      <c r="AH45" s="244"/>
      <c r="AI45" s="237"/>
      <c r="AJ45" s="238"/>
      <c r="AK45" s="238"/>
      <c r="AL45" s="238"/>
      <c r="AM45" s="238"/>
      <c r="AN45" s="238"/>
      <c r="AO45" s="238"/>
      <c r="AP45" s="238"/>
      <c r="AQ45" s="238"/>
      <c r="AR45" s="238"/>
      <c r="AS45" s="238"/>
      <c r="AT45" s="238"/>
      <c r="AU45" s="238"/>
      <c r="AV45" s="238"/>
      <c r="AW45" s="238"/>
      <c r="AX45" s="239"/>
    </row>
    <row r="46" spans="1:50" s="112" customFormat="1" ht="19.149999999999999" customHeight="1">
      <c r="A46" s="300"/>
      <c r="B46" s="301"/>
      <c r="C46" s="301"/>
      <c r="D46" s="302"/>
      <c r="E46" s="306" t="str">
        <f>IF($Y$5="新　規","A　 審査費（令和" &amp; H15+4 &amp; "年度）","A　 審査費（令和" &amp; H15+3 &amp; "年度）")</f>
        <v>A　 審査費（令和11年度）</v>
      </c>
      <c r="F46" s="307"/>
      <c r="G46" s="307"/>
      <c r="H46" s="307"/>
      <c r="I46" s="307"/>
      <c r="J46" s="307"/>
      <c r="K46" s="307"/>
      <c r="L46" s="307"/>
      <c r="M46" s="307"/>
      <c r="N46" s="307"/>
      <c r="O46" s="307"/>
      <c r="P46" s="307"/>
      <c r="Q46" s="307"/>
      <c r="R46" s="307"/>
      <c r="S46" s="307"/>
      <c r="T46" s="307"/>
      <c r="U46" s="307"/>
      <c r="V46" s="308"/>
      <c r="W46" s="329">
        <f>IF(AH46="レ",10000,0)</f>
        <v>0</v>
      </c>
      <c r="X46" s="330"/>
      <c r="Y46" s="330"/>
      <c r="Z46" s="330"/>
      <c r="AA46" s="330"/>
      <c r="AB46" s="260">
        <v>10000</v>
      </c>
      <c r="AC46" s="261"/>
      <c r="AD46" s="261"/>
      <c r="AE46" s="261"/>
      <c r="AF46" s="116" t="s">
        <v>92</v>
      </c>
      <c r="AG46" s="116"/>
      <c r="AH46" s="244"/>
      <c r="AI46" s="237"/>
      <c r="AJ46" s="238"/>
      <c r="AK46" s="238"/>
      <c r="AL46" s="238"/>
      <c r="AM46" s="238"/>
      <c r="AN46" s="238"/>
      <c r="AO46" s="238"/>
      <c r="AP46" s="238"/>
      <c r="AQ46" s="238"/>
      <c r="AR46" s="238"/>
      <c r="AS46" s="238"/>
      <c r="AT46" s="238"/>
      <c r="AU46" s="238"/>
      <c r="AV46" s="238"/>
      <c r="AW46" s="238"/>
      <c r="AX46" s="239"/>
    </row>
    <row r="47" spans="1:50" s="112" customFormat="1" ht="19.149999999999999" customHeight="1">
      <c r="A47" s="300"/>
      <c r="B47" s="301"/>
      <c r="C47" s="301"/>
      <c r="D47" s="302"/>
      <c r="E47" s="306" t="str">
        <f>IF($Y$5="新　規","A　 審査費（令和" &amp; H15+5 &amp; "年度）","A　 審査費（令和" &amp; H15+4 &amp; "年度）")</f>
        <v>A　 審査費（令和12年度）</v>
      </c>
      <c r="F47" s="307"/>
      <c r="G47" s="307"/>
      <c r="H47" s="307"/>
      <c r="I47" s="307"/>
      <c r="J47" s="307"/>
      <c r="K47" s="307"/>
      <c r="L47" s="307"/>
      <c r="M47" s="307"/>
      <c r="N47" s="307"/>
      <c r="O47" s="307"/>
      <c r="P47" s="307"/>
      <c r="Q47" s="307"/>
      <c r="R47" s="307"/>
      <c r="S47" s="307"/>
      <c r="T47" s="307"/>
      <c r="U47" s="307"/>
      <c r="V47" s="308"/>
      <c r="W47" s="329">
        <f>IF(AH47="レ",10000,0)</f>
        <v>0</v>
      </c>
      <c r="X47" s="330"/>
      <c r="Y47" s="330"/>
      <c r="Z47" s="330"/>
      <c r="AA47" s="330"/>
      <c r="AB47" s="260">
        <v>10000</v>
      </c>
      <c r="AC47" s="261"/>
      <c r="AD47" s="261"/>
      <c r="AE47" s="261"/>
      <c r="AF47" s="116" t="s">
        <v>92</v>
      </c>
      <c r="AG47" s="116"/>
      <c r="AH47" s="244"/>
      <c r="AI47" s="237"/>
      <c r="AJ47" s="238"/>
      <c r="AK47" s="238"/>
      <c r="AL47" s="238"/>
      <c r="AM47" s="238"/>
      <c r="AN47" s="238"/>
      <c r="AO47" s="238"/>
      <c r="AP47" s="238"/>
      <c r="AQ47" s="238"/>
      <c r="AR47" s="238"/>
      <c r="AS47" s="238"/>
      <c r="AT47" s="238"/>
      <c r="AU47" s="238"/>
      <c r="AV47" s="238"/>
      <c r="AW47" s="238"/>
      <c r="AX47" s="239"/>
    </row>
    <row r="48" spans="1:50" s="112" customFormat="1" ht="19.149999999999999" customHeight="1">
      <c r="A48" s="300"/>
      <c r="B48" s="301"/>
      <c r="C48" s="301"/>
      <c r="D48" s="302"/>
      <c r="E48" s="337" t="s">
        <v>196</v>
      </c>
      <c r="F48" s="337"/>
      <c r="G48" s="337"/>
      <c r="H48" s="337"/>
      <c r="I48" s="337"/>
      <c r="J48" s="337"/>
      <c r="K48" s="337"/>
      <c r="L48" s="337"/>
      <c r="M48" s="337"/>
      <c r="N48" s="337"/>
      <c r="O48" s="337"/>
      <c r="P48" s="337"/>
      <c r="Q48" s="337"/>
      <c r="R48" s="337"/>
      <c r="S48" s="337"/>
      <c r="T48" s="337"/>
      <c r="U48" s="337"/>
      <c r="V48" s="337"/>
      <c r="W48" s="333">
        <f>ROUND(W43*0.2,-1)</f>
        <v>0</v>
      </c>
      <c r="X48" s="323"/>
      <c r="Y48" s="323"/>
      <c r="Z48" s="323"/>
      <c r="AA48" s="323"/>
      <c r="AB48" s="334" t="s">
        <v>132</v>
      </c>
      <c r="AC48" s="335"/>
      <c r="AD48" s="335"/>
      <c r="AE48" s="335"/>
      <c r="AF48" s="335"/>
      <c r="AG48" s="335"/>
      <c r="AH48" s="335"/>
      <c r="AI48" s="335"/>
      <c r="AJ48" s="335"/>
      <c r="AK48" s="335"/>
      <c r="AL48" s="335"/>
      <c r="AM48" s="335"/>
      <c r="AN48" s="335"/>
      <c r="AO48" s="335"/>
      <c r="AP48" s="335"/>
      <c r="AQ48" s="335"/>
      <c r="AR48" s="335"/>
      <c r="AS48" s="335"/>
      <c r="AT48" s="335"/>
      <c r="AU48" s="335"/>
      <c r="AV48" s="335"/>
      <c r="AW48" s="335"/>
      <c r="AX48" s="336"/>
    </row>
    <row r="49" spans="1:50" s="112" customFormat="1" ht="19.149999999999999" customHeight="1">
      <c r="A49" s="303"/>
      <c r="B49" s="304"/>
      <c r="C49" s="304"/>
      <c r="D49" s="305"/>
      <c r="E49" s="332" t="s">
        <v>84</v>
      </c>
      <c r="F49" s="332"/>
      <c r="G49" s="332"/>
      <c r="H49" s="332"/>
      <c r="I49" s="332"/>
      <c r="J49" s="332"/>
      <c r="K49" s="332"/>
      <c r="L49" s="332"/>
      <c r="M49" s="332"/>
      <c r="N49" s="332"/>
      <c r="O49" s="332"/>
      <c r="P49" s="332"/>
      <c r="Q49" s="332"/>
      <c r="R49" s="332"/>
      <c r="S49" s="332"/>
      <c r="T49" s="332"/>
      <c r="U49" s="332"/>
      <c r="V49" s="332"/>
      <c r="W49" s="322">
        <f>SUM(W43:W48)</f>
        <v>0</v>
      </c>
      <c r="X49" s="323"/>
      <c r="Y49" s="323"/>
      <c r="Z49" s="323"/>
      <c r="AA49" s="323"/>
      <c r="AB49" s="334" t="s">
        <v>197</v>
      </c>
      <c r="AC49" s="335"/>
      <c r="AD49" s="335"/>
      <c r="AE49" s="335"/>
      <c r="AF49" s="335"/>
      <c r="AG49" s="335"/>
      <c r="AH49" s="335"/>
      <c r="AI49" s="335"/>
      <c r="AJ49" s="335"/>
      <c r="AK49" s="335"/>
      <c r="AL49" s="335"/>
      <c r="AM49" s="335"/>
      <c r="AN49" s="335"/>
      <c r="AO49" s="335"/>
      <c r="AP49" s="335"/>
      <c r="AQ49" s="335"/>
      <c r="AR49" s="335"/>
      <c r="AS49" s="335"/>
      <c r="AT49" s="335"/>
      <c r="AU49" s="335"/>
      <c r="AV49" s="335"/>
      <c r="AW49" s="335"/>
      <c r="AX49" s="336"/>
    </row>
    <row r="50" spans="1:50" s="112" customFormat="1" ht="19.149999999999999" customHeight="1" thickBot="1">
      <c r="A50" s="273" t="s">
        <v>85</v>
      </c>
      <c r="B50" s="274"/>
      <c r="C50" s="274"/>
      <c r="D50" s="274"/>
      <c r="E50" s="274"/>
      <c r="F50" s="274"/>
      <c r="G50" s="274"/>
      <c r="H50" s="274"/>
      <c r="I50" s="274"/>
      <c r="J50" s="274"/>
      <c r="K50" s="274"/>
      <c r="L50" s="274"/>
      <c r="M50" s="274"/>
      <c r="N50" s="274"/>
      <c r="O50" s="274"/>
      <c r="P50" s="274"/>
      <c r="Q50" s="274"/>
      <c r="R50" s="274"/>
      <c r="S50" s="274"/>
      <c r="T50" s="274"/>
      <c r="U50" s="274"/>
      <c r="V50" s="275"/>
      <c r="W50" s="389">
        <f>ROUND(W49*0.3,-1)</f>
        <v>0</v>
      </c>
      <c r="X50" s="390"/>
      <c r="Y50" s="390"/>
      <c r="Z50" s="390"/>
      <c r="AA50" s="390"/>
      <c r="AB50" s="273" t="s">
        <v>86</v>
      </c>
      <c r="AC50" s="274"/>
      <c r="AD50" s="274"/>
      <c r="AE50" s="274"/>
      <c r="AF50" s="274"/>
      <c r="AG50" s="274"/>
      <c r="AH50" s="274"/>
      <c r="AI50" s="274"/>
      <c r="AJ50" s="274"/>
      <c r="AK50" s="274"/>
      <c r="AL50" s="274"/>
      <c r="AM50" s="274"/>
      <c r="AN50" s="274"/>
      <c r="AO50" s="274"/>
      <c r="AP50" s="274"/>
      <c r="AQ50" s="274"/>
      <c r="AR50" s="274"/>
      <c r="AS50" s="274"/>
      <c r="AT50" s="274"/>
      <c r="AU50" s="274"/>
      <c r="AV50" s="274"/>
      <c r="AW50" s="274"/>
      <c r="AX50" s="275"/>
    </row>
    <row r="51" spans="1:50" s="112" customFormat="1" ht="19.149999999999999" customHeight="1" thickTop="1" thickBot="1">
      <c r="A51" s="391" t="s">
        <v>87</v>
      </c>
      <c r="B51" s="392"/>
      <c r="C51" s="392"/>
      <c r="D51" s="392"/>
      <c r="E51" s="392"/>
      <c r="F51" s="392"/>
      <c r="G51" s="392"/>
      <c r="H51" s="392"/>
      <c r="I51" s="392"/>
      <c r="J51" s="392"/>
      <c r="K51" s="392"/>
      <c r="L51" s="392"/>
      <c r="M51" s="392"/>
      <c r="N51" s="392"/>
      <c r="O51" s="392"/>
      <c r="P51" s="392"/>
      <c r="Q51" s="392"/>
      <c r="R51" s="392"/>
      <c r="S51" s="392"/>
      <c r="T51" s="392"/>
      <c r="U51" s="392"/>
      <c r="V51" s="392"/>
      <c r="W51" s="393">
        <f>SUM(W49:AA50)</f>
        <v>0</v>
      </c>
      <c r="X51" s="394"/>
      <c r="Y51" s="394"/>
      <c r="Z51" s="394"/>
      <c r="AA51" s="395"/>
      <c r="AB51" s="396"/>
      <c r="AC51" s="397"/>
      <c r="AD51" s="397"/>
      <c r="AE51" s="397"/>
      <c r="AF51" s="397"/>
      <c r="AG51" s="397"/>
      <c r="AH51" s="397"/>
      <c r="AI51" s="397"/>
      <c r="AJ51" s="397"/>
      <c r="AK51" s="397"/>
      <c r="AL51" s="397"/>
      <c r="AM51" s="397"/>
      <c r="AN51" s="397"/>
      <c r="AO51" s="397"/>
      <c r="AP51" s="397"/>
      <c r="AQ51" s="397"/>
      <c r="AR51" s="397"/>
      <c r="AS51" s="397"/>
      <c r="AT51" s="397"/>
      <c r="AU51" s="397"/>
      <c r="AV51" s="397"/>
      <c r="AW51" s="397"/>
      <c r="AX51" s="398"/>
    </row>
    <row r="52" spans="1:50" s="112" customFormat="1" ht="19.149999999999999" customHeight="1" thickBot="1">
      <c r="A52" s="366" t="s">
        <v>91</v>
      </c>
      <c r="B52" s="367"/>
      <c r="C52" s="367"/>
      <c r="D52" s="367"/>
      <c r="E52" s="367"/>
      <c r="F52" s="367"/>
      <c r="G52" s="367"/>
      <c r="H52" s="367"/>
      <c r="I52" s="367"/>
      <c r="J52" s="367"/>
      <c r="K52" s="367"/>
      <c r="L52" s="367"/>
      <c r="M52" s="367"/>
      <c r="N52" s="367"/>
      <c r="O52" s="367"/>
      <c r="P52" s="367"/>
      <c r="Q52" s="367"/>
      <c r="R52" s="367"/>
      <c r="S52" s="367"/>
      <c r="T52" s="367"/>
      <c r="U52" s="367"/>
      <c r="V52" s="367"/>
      <c r="W52" s="286">
        <f>ROUND((AB52+1)*W51,0)</f>
        <v>0</v>
      </c>
      <c r="X52" s="287"/>
      <c r="Y52" s="287"/>
      <c r="Z52" s="287"/>
      <c r="AA52" s="288"/>
      <c r="AB52" s="289">
        <v>0.1</v>
      </c>
      <c r="AC52" s="290"/>
      <c r="AD52" s="290"/>
      <c r="AE52" s="290"/>
      <c r="AF52" s="368"/>
      <c r="AG52" s="368"/>
      <c r="AH52" s="368"/>
      <c r="AI52" s="368"/>
      <c r="AJ52" s="368"/>
      <c r="AK52" s="368"/>
      <c r="AL52" s="368"/>
      <c r="AM52" s="368"/>
      <c r="AN52" s="368"/>
      <c r="AO52" s="368"/>
      <c r="AP52" s="368"/>
      <c r="AQ52" s="368"/>
      <c r="AR52" s="368"/>
      <c r="AS52" s="368"/>
      <c r="AT52" s="368"/>
      <c r="AU52" s="368"/>
      <c r="AV52" s="368"/>
      <c r="AW52" s="368"/>
      <c r="AX52" s="369"/>
    </row>
    <row r="53" spans="1:50" s="112" customFormat="1" ht="19.149999999999999" customHeight="1">
      <c r="A53" s="172" t="s">
        <v>123</v>
      </c>
      <c r="B53" s="137"/>
      <c r="C53" s="137"/>
      <c r="D53" s="137"/>
      <c r="E53" s="137"/>
      <c r="F53" s="137"/>
      <c r="G53" s="137"/>
      <c r="H53" s="137"/>
      <c r="I53" s="137"/>
      <c r="J53" s="137"/>
      <c r="K53" s="137"/>
      <c r="L53" s="137"/>
      <c r="M53" s="137"/>
      <c r="N53" s="137"/>
      <c r="O53" s="137"/>
      <c r="P53" s="137"/>
      <c r="Q53" s="137"/>
      <c r="R53" s="137"/>
      <c r="S53" s="137"/>
      <c r="T53" s="137"/>
      <c r="U53" s="137"/>
      <c r="V53" s="137"/>
      <c r="W53" s="137"/>
      <c r="X53" s="137"/>
      <c r="Y53" s="137"/>
      <c r="Z53" s="137"/>
      <c r="AA53" s="137"/>
    </row>
    <row r="54" spans="1:50" s="112" customFormat="1" ht="19.149999999999999" customHeight="1">
      <c r="B54" s="119"/>
      <c r="C54" s="119"/>
      <c r="D54" s="119"/>
      <c r="E54" s="119"/>
      <c r="F54" s="119"/>
      <c r="G54" s="119"/>
      <c r="H54" s="119"/>
      <c r="I54" s="119"/>
      <c r="J54" s="119"/>
      <c r="K54" s="119"/>
      <c r="L54" s="119"/>
      <c r="M54" s="119"/>
      <c r="N54" s="119"/>
      <c r="O54" s="119"/>
      <c r="P54" s="120"/>
      <c r="Q54" s="120"/>
      <c r="R54" s="120"/>
      <c r="S54" s="120"/>
      <c r="T54" s="120"/>
      <c r="U54" s="128"/>
      <c r="V54" s="128"/>
      <c r="W54" s="128"/>
      <c r="X54" s="128"/>
      <c r="Y54" s="128"/>
      <c r="Z54" s="128"/>
      <c r="AA54" s="128"/>
      <c r="AB54" s="128"/>
      <c r="AC54" s="128"/>
      <c r="AD54" s="128"/>
      <c r="AE54" s="128"/>
      <c r="AF54" s="128"/>
      <c r="AG54" s="128"/>
      <c r="AH54" s="128"/>
      <c r="AI54" s="128"/>
      <c r="AJ54" s="128"/>
      <c r="AK54" s="128"/>
      <c r="AL54" s="128"/>
      <c r="AM54" s="128"/>
      <c r="AN54" s="128"/>
      <c r="AO54" s="128"/>
      <c r="AP54" s="128"/>
      <c r="AQ54" s="128"/>
      <c r="AR54" s="128"/>
      <c r="AS54" s="128"/>
      <c r="AT54" s="128"/>
      <c r="AU54" s="128"/>
      <c r="AV54" s="128"/>
      <c r="AW54" s="128"/>
      <c r="AX54" s="128"/>
    </row>
    <row r="55" spans="1:50" s="112" customFormat="1" ht="19.149999999999999" customHeight="1">
      <c r="A55" s="136" t="s">
        <v>136</v>
      </c>
      <c r="I55" s="136"/>
      <c r="J55" s="136"/>
      <c r="O55" s="136" t="s">
        <v>141</v>
      </c>
    </row>
    <row r="56" spans="1:50" s="112" customFormat="1" ht="19.149999999999999" customHeight="1">
      <c r="A56" s="293" t="s">
        <v>77</v>
      </c>
      <c r="B56" s="293"/>
      <c r="C56" s="293"/>
      <c r="D56" s="293"/>
      <c r="E56" s="294" t="s">
        <v>78</v>
      </c>
      <c r="F56" s="294"/>
      <c r="G56" s="294"/>
      <c r="H56" s="294"/>
      <c r="I56" s="294"/>
      <c r="J56" s="294"/>
      <c r="K56" s="294"/>
      <c r="L56" s="294"/>
      <c r="M56" s="294"/>
      <c r="N56" s="294"/>
      <c r="O56" s="294"/>
      <c r="P56" s="295" t="s">
        <v>79</v>
      </c>
      <c r="Q56" s="296"/>
      <c r="R56" s="296"/>
      <c r="S56" s="296"/>
      <c r="T56" s="296"/>
      <c r="U56" s="293" t="s">
        <v>88</v>
      </c>
      <c r="V56" s="293"/>
      <c r="W56" s="293"/>
      <c r="X56" s="293"/>
      <c r="Y56" s="293"/>
      <c r="Z56" s="293"/>
      <c r="AA56" s="293"/>
      <c r="AB56" s="293"/>
      <c r="AC56" s="293"/>
      <c r="AD56" s="293"/>
      <c r="AE56" s="293"/>
      <c r="AF56" s="293"/>
      <c r="AG56" s="293"/>
      <c r="AH56" s="293"/>
      <c r="AI56" s="293"/>
      <c r="AJ56" s="293"/>
      <c r="AK56" s="293"/>
      <c r="AL56" s="293"/>
      <c r="AM56" s="293"/>
      <c r="AN56" s="293"/>
      <c r="AO56" s="293"/>
      <c r="AP56" s="293"/>
      <c r="AQ56" s="293"/>
      <c r="AR56" s="293"/>
      <c r="AS56" s="293"/>
      <c r="AT56" s="293"/>
      <c r="AU56" s="293"/>
      <c r="AV56" s="293"/>
      <c r="AW56" s="293"/>
      <c r="AX56" s="293"/>
    </row>
    <row r="57" spans="1:50" s="112" customFormat="1" ht="19.149999999999999" customHeight="1">
      <c r="A57" s="297" t="s">
        <v>81</v>
      </c>
      <c r="B57" s="298"/>
      <c r="C57" s="298"/>
      <c r="D57" s="299"/>
      <c r="E57" s="349" t="s">
        <v>200</v>
      </c>
      <c r="F57" s="350"/>
      <c r="G57" s="350"/>
      <c r="H57" s="350"/>
      <c r="I57" s="350"/>
      <c r="J57" s="350"/>
      <c r="K57" s="350"/>
      <c r="L57" s="350"/>
      <c r="M57" s="350"/>
      <c r="N57" s="350"/>
      <c r="O57" s="351"/>
      <c r="P57" s="309">
        <f>U57*AA57</f>
        <v>0</v>
      </c>
      <c r="Q57" s="310"/>
      <c r="R57" s="310"/>
      <c r="S57" s="310"/>
      <c r="T57" s="311"/>
      <c r="U57" s="312">
        <f>SUM(②継続契約算出表!K35:K38)</f>
        <v>0</v>
      </c>
      <c r="V57" s="313"/>
      <c r="W57" s="313"/>
      <c r="X57" s="313"/>
      <c r="Y57" s="125" t="s">
        <v>82</v>
      </c>
      <c r="Z57" s="125" t="s">
        <v>106</v>
      </c>
      <c r="AA57" s="142">
        <f>②継続契約算出表!C41</f>
        <v>0</v>
      </c>
      <c r="AB57" s="125" t="s">
        <v>51</v>
      </c>
      <c r="AC57" s="116"/>
      <c r="AD57" s="126"/>
      <c r="AE57" s="117" t="s">
        <v>203</v>
      </c>
      <c r="AF57" s="117"/>
      <c r="AG57" s="117"/>
      <c r="AH57" s="117"/>
      <c r="AI57" s="117"/>
      <c r="AJ57" s="117"/>
      <c r="AK57" s="117"/>
      <c r="AL57" s="117"/>
      <c r="AM57" s="117"/>
      <c r="AN57" s="117"/>
      <c r="AO57" s="117"/>
      <c r="AP57" s="117"/>
      <c r="AQ57" s="117"/>
      <c r="AR57" s="117"/>
      <c r="AS57" s="117"/>
      <c r="AT57" s="117"/>
      <c r="AU57" s="117"/>
      <c r="AV57" s="117"/>
      <c r="AW57" s="117"/>
      <c r="AX57" s="143"/>
    </row>
    <row r="58" spans="1:50" s="112" customFormat="1" ht="19.149999999999999" customHeight="1">
      <c r="A58" s="300"/>
      <c r="B58" s="301"/>
      <c r="C58" s="301"/>
      <c r="D58" s="302"/>
      <c r="E58" s="349" t="s">
        <v>198</v>
      </c>
      <c r="F58" s="350"/>
      <c r="G58" s="350"/>
      <c r="H58" s="350"/>
      <c r="I58" s="350"/>
      <c r="J58" s="350"/>
      <c r="K58" s="350"/>
      <c r="L58" s="350"/>
      <c r="M58" s="350"/>
      <c r="N58" s="350"/>
      <c r="O58" s="351"/>
      <c r="P58" s="309">
        <f t="shared" ref="P58" si="1">U58*AA58</f>
        <v>0</v>
      </c>
      <c r="Q58" s="310"/>
      <c r="R58" s="310"/>
      <c r="S58" s="310"/>
      <c r="T58" s="311"/>
      <c r="U58" s="312">
        <f>SUM(②継続契約算出表!K32:K33)</f>
        <v>0</v>
      </c>
      <c r="V58" s="313"/>
      <c r="W58" s="313"/>
      <c r="X58" s="313"/>
      <c r="Y58" s="117" t="s">
        <v>82</v>
      </c>
      <c r="Z58" s="117" t="s">
        <v>106</v>
      </c>
      <c r="AA58" s="142">
        <f>②継続契約算出表!C41</f>
        <v>0</v>
      </c>
      <c r="AB58" s="125" t="s">
        <v>51</v>
      </c>
      <c r="AC58" s="116"/>
      <c r="AD58" s="118"/>
      <c r="AE58" s="117"/>
      <c r="AF58" s="117"/>
      <c r="AG58" s="116"/>
      <c r="AH58" s="116"/>
      <c r="AI58" s="132"/>
      <c r="AJ58" s="132"/>
      <c r="AK58" s="132"/>
      <c r="AL58" s="132"/>
      <c r="AM58" s="132"/>
      <c r="AN58" s="132"/>
      <c r="AO58" s="131"/>
      <c r="AP58" s="131"/>
      <c r="AQ58" s="131"/>
      <c r="AR58" s="131"/>
      <c r="AS58" s="131"/>
      <c r="AT58" s="131"/>
      <c r="AU58" s="131"/>
      <c r="AV58" s="131"/>
      <c r="AW58" s="131"/>
      <c r="AX58" s="127"/>
    </row>
    <row r="59" spans="1:50" s="112" customFormat="1" ht="19.149999999999999" customHeight="1">
      <c r="A59" s="300"/>
      <c r="B59" s="301"/>
      <c r="C59" s="301"/>
      <c r="D59" s="302"/>
      <c r="E59" s="314" t="s">
        <v>199</v>
      </c>
      <c r="F59" s="314"/>
      <c r="G59" s="314"/>
      <c r="H59" s="314"/>
      <c r="I59" s="314"/>
      <c r="J59" s="314"/>
      <c r="K59" s="314"/>
      <c r="L59" s="314"/>
      <c r="M59" s="314"/>
      <c r="N59" s="314"/>
      <c r="O59" s="314"/>
      <c r="P59" s="315">
        <f>ROUND((P57+P58)*0.2,-1)</f>
        <v>0</v>
      </c>
      <c r="Q59" s="316"/>
      <c r="R59" s="316"/>
      <c r="S59" s="316"/>
      <c r="T59" s="317"/>
      <c r="U59" s="306" t="s">
        <v>209</v>
      </c>
      <c r="V59" s="307"/>
      <c r="W59" s="307"/>
      <c r="X59" s="307"/>
      <c r="Y59" s="307"/>
      <c r="Z59" s="307"/>
      <c r="AA59" s="307"/>
      <c r="AB59" s="307"/>
      <c r="AC59" s="307"/>
      <c r="AD59" s="307"/>
      <c r="AE59" s="307"/>
      <c r="AF59" s="307"/>
      <c r="AG59" s="307"/>
      <c r="AH59" s="307"/>
      <c r="AI59" s="307"/>
      <c r="AJ59" s="307"/>
      <c r="AK59" s="307"/>
      <c r="AL59" s="307"/>
      <c r="AM59" s="307"/>
      <c r="AN59" s="307"/>
      <c r="AO59" s="307"/>
      <c r="AP59" s="307"/>
      <c r="AQ59" s="307"/>
      <c r="AR59" s="307"/>
      <c r="AS59" s="307"/>
      <c r="AT59" s="307"/>
      <c r="AU59" s="307"/>
      <c r="AV59" s="307"/>
      <c r="AW59" s="307"/>
      <c r="AX59" s="308"/>
    </row>
    <row r="60" spans="1:50" s="112" customFormat="1" ht="19.149999999999999" customHeight="1">
      <c r="A60" s="303"/>
      <c r="B60" s="304"/>
      <c r="C60" s="304"/>
      <c r="D60" s="305"/>
      <c r="E60" s="318" t="s">
        <v>89</v>
      </c>
      <c r="F60" s="318"/>
      <c r="G60" s="318"/>
      <c r="H60" s="318"/>
      <c r="I60" s="318"/>
      <c r="J60" s="318"/>
      <c r="K60" s="318"/>
      <c r="L60" s="318"/>
      <c r="M60" s="318"/>
      <c r="N60" s="318"/>
      <c r="O60" s="318"/>
      <c r="P60" s="319">
        <f>SUM(P57:P59)</f>
        <v>0</v>
      </c>
      <c r="Q60" s="320"/>
      <c r="R60" s="320"/>
      <c r="S60" s="320"/>
      <c r="T60" s="320"/>
      <c r="U60" s="306" t="s">
        <v>204</v>
      </c>
      <c r="V60" s="307"/>
      <c r="W60" s="307"/>
      <c r="X60" s="307"/>
      <c r="Y60" s="307"/>
      <c r="Z60" s="307"/>
      <c r="AA60" s="307"/>
      <c r="AB60" s="307"/>
      <c r="AC60" s="307"/>
      <c r="AD60" s="307"/>
      <c r="AE60" s="307"/>
      <c r="AF60" s="307"/>
      <c r="AG60" s="307"/>
      <c r="AH60" s="307"/>
      <c r="AI60" s="307"/>
      <c r="AJ60" s="307"/>
      <c r="AK60" s="307"/>
      <c r="AL60" s="307"/>
      <c r="AM60" s="307"/>
      <c r="AN60" s="307"/>
      <c r="AO60" s="307"/>
      <c r="AP60" s="307"/>
      <c r="AQ60" s="307"/>
      <c r="AR60" s="307"/>
      <c r="AS60" s="307"/>
      <c r="AT60" s="307"/>
      <c r="AU60" s="307"/>
      <c r="AV60" s="307"/>
      <c r="AW60" s="307"/>
      <c r="AX60" s="308"/>
    </row>
    <row r="61" spans="1:50" s="112" customFormat="1" ht="19.149999999999999" customHeight="1" thickBot="1">
      <c r="A61" s="270" t="s">
        <v>85</v>
      </c>
      <c r="B61" s="270"/>
      <c r="C61" s="270"/>
      <c r="D61" s="270"/>
      <c r="E61" s="270"/>
      <c r="F61" s="270"/>
      <c r="G61" s="270"/>
      <c r="H61" s="270"/>
      <c r="I61" s="270"/>
      <c r="J61" s="270"/>
      <c r="K61" s="270"/>
      <c r="L61" s="270"/>
      <c r="M61" s="270"/>
      <c r="N61" s="270"/>
      <c r="O61" s="270"/>
      <c r="P61" s="271">
        <f>ROUND(P60*0.3,-1)</f>
        <v>0</v>
      </c>
      <c r="Q61" s="272"/>
      <c r="R61" s="272"/>
      <c r="S61" s="272"/>
      <c r="T61" s="272"/>
      <c r="U61" s="273" t="s">
        <v>90</v>
      </c>
      <c r="V61" s="274"/>
      <c r="W61" s="274"/>
      <c r="X61" s="274"/>
      <c r="Y61" s="274"/>
      <c r="Z61" s="274"/>
      <c r="AA61" s="274"/>
      <c r="AB61" s="274"/>
      <c r="AC61" s="274"/>
      <c r="AD61" s="274"/>
      <c r="AE61" s="274"/>
      <c r="AF61" s="274"/>
      <c r="AG61" s="274"/>
      <c r="AH61" s="274"/>
      <c r="AI61" s="274"/>
      <c r="AJ61" s="274"/>
      <c r="AK61" s="274"/>
      <c r="AL61" s="274"/>
      <c r="AM61" s="274"/>
      <c r="AN61" s="274"/>
      <c r="AO61" s="274"/>
      <c r="AP61" s="274"/>
      <c r="AQ61" s="274"/>
      <c r="AR61" s="274"/>
      <c r="AS61" s="274"/>
      <c r="AT61" s="274"/>
      <c r="AU61" s="274"/>
      <c r="AV61" s="274"/>
      <c r="AW61" s="274"/>
      <c r="AX61" s="275"/>
    </row>
    <row r="62" spans="1:50" s="112" customFormat="1" ht="19.149999999999999" customHeight="1" thickTop="1" thickBot="1">
      <c r="A62" s="276" t="s">
        <v>93</v>
      </c>
      <c r="B62" s="276"/>
      <c r="C62" s="276"/>
      <c r="D62" s="276"/>
      <c r="E62" s="276"/>
      <c r="F62" s="276"/>
      <c r="G62" s="276"/>
      <c r="H62" s="276"/>
      <c r="I62" s="276"/>
      <c r="J62" s="276"/>
      <c r="K62" s="276"/>
      <c r="L62" s="276"/>
      <c r="M62" s="276"/>
      <c r="N62" s="276"/>
      <c r="O62" s="277"/>
      <c r="P62" s="278">
        <f>P60+P61</f>
        <v>0</v>
      </c>
      <c r="Q62" s="279"/>
      <c r="R62" s="279"/>
      <c r="S62" s="279"/>
      <c r="T62" s="280"/>
      <c r="U62" s="281"/>
      <c r="V62" s="281"/>
      <c r="W62" s="281"/>
      <c r="X62" s="281"/>
      <c r="Y62" s="281"/>
      <c r="Z62" s="281"/>
      <c r="AA62" s="281"/>
      <c r="AB62" s="281"/>
      <c r="AC62" s="281"/>
      <c r="AD62" s="281"/>
      <c r="AE62" s="281"/>
      <c r="AF62" s="281"/>
      <c r="AG62" s="281"/>
      <c r="AH62" s="281"/>
      <c r="AI62" s="281"/>
      <c r="AJ62" s="281"/>
      <c r="AK62" s="281"/>
      <c r="AL62" s="281"/>
      <c r="AM62" s="281"/>
      <c r="AN62" s="281"/>
      <c r="AO62" s="281"/>
      <c r="AP62" s="281"/>
      <c r="AQ62" s="281"/>
      <c r="AR62" s="281"/>
      <c r="AS62" s="281"/>
      <c r="AT62" s="281"/>
      <c r="AU62" s="281"/>
      <c r="AV62" s="281"/>
      <c r="AW62" s="281"/>
      <c r="AX62" s="282"/>
    </row>
    <row r="63" spans="1:50" s="112" customFormat="1" ht="19.149999999999999" customHeight="1" thickBot="1">
      <c r="A63" s="283" t="s">
        <v>94</v>
      </c>
      <c r="B63" s="284"/>
      <c r="C63" s="284"/>
      <c r="D63" s="284"/>
      <c r="E63" s="284"/>
      <c r="F63" s="284"/>
      <c r="G63" s="284"/>
      <c r="H63" s="284"/>
      <c r="I63" s="284"/>
      <c r="J63" s="284"/>
      <c r="K63" s="284"/>
      <c r="L63" s="284"/>
      <c r="M63" s="284"/>
      <c r="N63" s="284"/>
      <c r="O63" s="285"/>
      <c r="P63" s="286">
        <f>ROUND((U63+1)*P62,0)</f>
        <v>0</v>
      </c>
      <c r="Q63" s="287"/>
      <c r="R63" s="287"/>
      <c r="S63" s="287"/>
      <c r="T63" s="288"/>
      <c r="U63" s="289">
        <v>0.1</v>
      </c>
      <c r="V63" s="290"/>
      <c r="W63" s="290"/>
      <c r="X63" s="290"/>
      <c r="Y63" s="167"/>
      <c r="Z63" s="167" t="s">
        <v>116</v>
      </c>
      <c r="AA63" s="167"/>
      <c r="AB63" s="167"/>
      <c r="AC63" s="167"/>
      <c r="AD63" s="167"/>
      <c r="AE63" s="328" t="str">
        <f>IFERROR(P63/AA57,"0")</f>
        <v>0</v>
      </c>
      <c r="AF63" s="328"/>
      <c r="AG63" s="328"/>
      <c r="AH63" s="167" t="s">
        <v>117</v>
      </c>
      <c r="AI63" s="167"/>
      <c r="AJ63" s="167"/>
      <c r="AK63" s="167"/>
      <c r="AL63" s="167"/>
      <c r="AM63" s="167"/>
      <c r="AN63" s="167"/>
      <c r="AO63" s="167"/>
      <c r="AP63" s="167"/>
      <c r="AQ63" s="167"/>
      <c r="AR63" s="167"/>
      <c r="AS63" s="167"/>
      <c r="AT63" s="167"/>
      <c r="AU63" s="167"/>
      <c r="AV63" s="167"/>
      <c r="AW63" s="167"/>
      <c r="AX63" s="168"/>
    </row>
    <row r="64" spans="1:50" s="112" customFormat="1" ht="19.149999999999999" customHeight="1">
      <c r="A64" s="129"/>
      <c r="B64" s="129"/>
      <c r="C64" s="129"/>
      <c r="D64" s="129"/>
      <c r="E64" s="129"/>
      <c r="F64" s="129"/>
      <c r="G64" s="129"/>
      <c r="H64" s="129"/>
      <c r="I64" s="129"/>
      <c r="J64" s="129"/>
      <c r="K64" s="129"/>
      <c r="L64" s="129"/>
      <c r="M64" s="129"/>
      <c r="N64" s="129"/>
      <c r="O64" s="129"/>
      <c r="P64" s="130"/>
      <c r="Q64" s="130"/>
      <c r="R64" s="130"/>
      <c r="S64" s="130"/>
      <c r="T64" s="130"/>
      <c r="U64" s="128"/>
      <c r="V64" s="128"/>
      <c r="W64" s="128"/>
      <c r="X64" s="128"/>
      <c r="Y64" s="128"/>
      <c r="Z64" s="128"/>
      <c r="AA64" s="128"/>
      <c r="AB64" s="128"/>
      <c r="AC64" s="128"/>
      <c r="AD64" s="128"/>
      <c r="AE64" s="128"/>
      <c r="AF64" s="128"/>
      <c r="AG64" s="128"/>
      <c r="AH64" s="128"/>
      <c r="AI64" s="128"/>
      <c r="AJ64" s="128"/>
      <c r="AK64" s="128"/>
      <c r="AL64" s="128"/>
      <c r="AM64" s="128"/>
      <c r="AN64" s="128"/>
      <c r="AO64" s="128"/>
      <c r="AP64" s="128"/>
      <c r="AQ64" s="128"/>
      <c r="AR64" s="128"/>
      <c r="AS64" s="128"/>
      <c r="AT64" s="128"/>
      <c r="AU64" s="128"/>
      <c r="AV64" s="128"/>
      <c r="AW64" s="128"/>
      <c r="AX64" s="128"/>
    </row>
    <row r="65" spans="1:53" s="112" customFormat="1" ht="19.149999999999999" customHeight="1">
      <c r="A65" s="136" t="s">
        <v>137</v>
      </c>
      <c r="I65" s="136"/>
      <c r="L65" s="136"/>
      <c r="O65" s="136" t="s">
        <v>227</v>
      </c>
      <c r="Q65" s="136"/>
    </row>
    <row r="66" spans="1:53" s="112" customFormat="1" ht="19.149999999999999" customHeight="1">
      <c r="A66" s="293" t="s">
        <v>77</v>
      </c>
      <c r="B66" s="293"/>
      <c r="C66" s="293"/>
      <c r="D66" s="293"/>
      <c r="E66" s="294" t="s">
        <v>78</v>
      </c>
      <c r="F66" s="294"/>
      <c r="G66" s="294"/>
      <c r="H66" s="294"/>
      <c r="I66" s="294"/>
      <c r="J66" s="294"/>
      <c r="K66" s="294"/>
      <c r="L66" s="294"/>
      <c r="M66" s="294"/>
      <c r="N66" s="294"/>
      <c r="O66" s="294"/>
      <c r="P66" s="295" t="s">
        <v>79</v>
      </c>
      <c r="Q66" s="296"/>
      <c r="R66" s="296"/>
      <c r="S66" s="296"/>
      <c r="T66" s="296"/>
      <c r="U66" s="293" t="s">
        <v>88</v>
      </c>
      <c r="V66" s="293"/>
      <c r="W66" s="293"/>
      <c r="X66" s="293"/>
      <c r="Y66" s="293"/>
      <c r="Z66" s="293"/>
      <c r="AA66" s="293"/>
      <c r="AB66" s="293"/>
      <c r="AC66" s="293"/>
      <c r="AD66" s="293"/>
      <c r="AE66" s="293"/>
      <c r="AF66" s="293"/>
      <c r="AG66" s="293"/>
      <c r="AH66" s="293"/>
      <c r="AI66" s="293"/>
      <c r="AJ66" s="293"/>
      <c r="AK66" s="293"/>
      <c r="AL66" s="293"/>
      <c r="AM66" s="293"/>
      <c r="AN66" s="293"/>
      <c r="AO66" s="293"/>
      <c r="AP66" s="293"/>
      <c r="AQ66" s="293"/>
      <c r="AR66" s="293"/>
      <c r="AS66" s="293"/>
      <c r="AT66" s="293"/>
      <c r="AU66" s="293"/>
      <c r="AV66" s="293"/>
      <c r="AW66" s="293"/>
      <c r="AX66" s="293"/>
    </row>
    <row r="67" spans="1:53" s="112" customFormat="1" ht="19.149999999999999" customHeight="1">
      <c r="A67" s="297" t="s">
        <v>81</v>
      </c>
      <c r="B67" s="298"/>
      <c r="C67" s="298"/>
      <c r="D67" s="299"/>
      <c r="E67" s="262" t="str">
        <f>IF($Y$5="新　規","I 継続症例運営費（令和" &amp; $H$15+1 &amp; "年度）", "I 継続症例運営費（令和" &amp; $H$15 &amp; "年度）")</f>
        <v>I 継続症例運営費（令和8年度）</v>
      </c>
      <c r="F67" s="263"/>
      <c r="G67" s="263"/>
      <c r="H67" s="263"/>
      <c r="I67" s="263"/>
      <c r="J67" s="263"/>
      <c r="K67" s="263"/>
      <c r="L67" s="263"/>
      <c r="M67" s="263"/>
      <c r="N67" s="263"/>
      <c r="O67" s="264"/>
      <c r="P67" s="309">
        <f>U67</f>
        <v>0</v>
      </c>
      <c r="Q67" s="310"/>
      <c r="R67" s="310"/>
      <c r="S67" s="310"/>
      <c r="T67" s="311"/>
      <c r="U67" s="312">
        <f>SUM(②継続契約算出表!K21:K27)</f>
        <v>0</v>
      </c>
      <c r="V67" s="313"/>
      <c r="W67" s="313"/>
      <c r="X67" s="313"/>
      <c r="Y67" s="125" t="s">
        <v>92</v>
      </c>
      <c r="Z67" s="125"/>
      <c r="AA67" s="142">
        <f>②継続契約算出表!J18</f>
        <v>0</v>
      </c>
      <c r="AB67" s="125" t="s">
        <v>120</v>
      </c>
      <c r="AC67" s="116"/>
      <c r="AD67" s="126"/>
      <c r="AE67" s="126"/>
      <c r="AF67" s="117"/>
      <c r="AG67" s="117"/>
      <c r="AH67" s="117"/>
      <c r="AI67" s="117"/>
      <c r="AJ67" s="117"/>
      <c r="AK67" s="117"/>
      <c r="AL67" s="117"/>
      <c r="AM67" s="117"/>
      <c r="AN67" s="117"/>
      <c r="AO67" s="117"/>
      <c r="AP67" s="117"/>
      <c r="AQ67" s="117"/>
      <c r="AR67" s="117"/>
      <c r="AS67" s="117"/>
      <c r="AT67" s="117"/>
      <c r="AU67" s="117"/>
      <c r="AV67" s="117"/>
      <c r="AW67" s="117"/>
      <c r="AX67" s="143"/>
      <c r="BA67" s="112" t="s">
        <v>234</v>
      </c>
    </row>
    <row r="68" spans="1:53" s="112" customFormat="1" ht="19.149999999999999" customHeight="1">
      <c r="A68" s="300"/>
      <c r="B68" s="301"/>
      <c r="C68" s="301"/>
      <c r="D68" s="302"/>
      <c r="E68" s="262" t="str">
        <f>IF($Y$5="新　規","I 継続症例運営費（令和" &amp; $H$15+2 &amp; "年度）", "I 継続症例運営費（令和" &amp; $H$15+1 &amp; "年度）")</f>
        <v>I 継続症例運営費（令和9年度）</v>
      </c>
      <c r="F68" s="263"/>
      <c r="G68" s="263"/>
      <c r="H68" s="263"/>
      <c r="I68" s="263"/>
      <c r="J68" s="263"/>
      <c r="K68" s="263"/>
      <c r="L68" s="263"/>
      <c r="M68" s="263"/>
      <c r="N68" s="263"/>
      <c r="O68" s="264"/>
      <c r="P68" s="265" t="s">
        <v>233</v>
      </c>
      <c r="Q68" s="266"/>
      <c r="R68" s="266"/>
      <c r="S68" s="266"/>
      <c r="T68" s="267"/>
      <c r="U68" s="268" t="str">
        <f>IF($Y$5="新　規","令和" &amp; $H$15+2 &amp; "年度末に症例数確認後、請求する。", "令和" &amp; $H$15+1 &amp; "年度末に症例数確認後、請求する。")</f>
        <v>令和9年度末に症例数確認後、請求する。</v>
      </c>
      <c r="V68" s="269"/>
      <c r="W68" s="269"/>
      <c r="X68" s="269"/>
      <c r="Y68" s="269"/>
      <c r="Z68" s="269"/>
      <c r="AA68" s="269"/>
      <c r="AB68" s="269"/>
      <c r="AC68" s="269"/>
      <c r="AD68" s="269"/>
      <c r="AE68" s="269"/>
      <c r="AF68" s="269"/>
      <c r="AG68" s="269"/>
      <c r="AH68" s="117"/>
      <c r="AI68" s="117"/>
      <c r="AJ68" s="117"/>
      <c r="AK68" s="117"/>
      <c r="AL68" s="117"/>
      <c r="AM68" s="117"/>
      <c r="AN68" s="117"/>
      <c r="AO68" s="117"/>
      <c r="AP68" s="117"/>
      <c r="AQ68" s="117"/>
      <c r="AR68" s="117"/>
      <c r="AS68" s="117"/>
      <c r="AT68" s="117"/>
      <c r="AU68" s="117"/>
      <c r="AV68" s="117"/>
      <c r="AW68" s="117"/>
      <c r="AX68" s="143"/>
    </row>
    <row r="69" spans="1:53" s="112" customFormat="1" ht="19.149999999999999" customHeight="1">
      <c r="A69" s="300"/>
      <c r="B69" s="301"/>
      <c r="C69" s="301"/>
      <c r="D69" s="302"/>
      <c r="E69" s="262" t="str">
        <f>IF($Y$5="新　規","I 継続症例運営費（令和" &amp; $H$15+3 &amp; "年度）", "I 継続症例運営費（令和" &amp; $H$15+2 &amp; "年度）")</f>
        <v>I 継続症例運営費（令和10年度）</v>
      </c>
      <c r="F69" s="263"/>
      <c r="G69" s="263"/>
      <c r="H69" s="263"/>
      <c r="I69" s="263"/>
      <c r="J69" s="263"/>
      <c r="K69" s="263"/>
      <c r="L69" s="263"/>
      <c r="M69" s="263"/>
      <c r="N69" s="263"/>
      <c r="O69" s="264"/>
      <c r="P69" s="265" t="s">
        <v>233</v>
      </c>
      <c r="Q69" s="266"/>
      <c r="R69" s="266"/>
      <c r="S69" s="266"/>
      <c r="T69" s="267"/>
      <c r="U69" s="268" t="str">
        <f>IF($Y$5="新　規","令和" &amp; $H$15+3 &amp; "年度末に症例数確認後、請求する。", "令和" &amp; $H$15+2 &amp; "年度末に症例数確認後、請求する。")</f>
        <v>令和10年度末に症例数確認後、請求する。</v>
      </c>
      <c r="V69" s="269"/>
      <c r="W69" s="269"/>
      <c r="X69" s="269"/>
      <c r="Y69" s="269"/>
      <c r="Z69" s="269"/>
      <c r="AA69" s="269"/>
      <c r="AB69" s="269"/>
      <c r="AC69" s="269"/>
      <c r="AD69" s="269"/>
      <c r="AE69" s="269"/>
      <c r="AF69" s="269"/>
      <c r="AG69" s="269"/>
      <c r="AH69" s="117"/>
      <c r="AI69" s="117"/>
      <c r="AJ69" s="117"/>
      <c r="AK69" s="117"/>
      <c r="AL69" s="117"/>
      <c r="AM69" s="117"/>
      <c r="AN69" s="117"/>
      <c r="AO69" s="117"/>
      <c r="AP69" s="117"/>
      <c r="AQ69" s="117"/>
      <c r="AR69" s="117"/>
      <c r="AS69" s="117"/>
      <c r="AT69" s="117"/>
      <c r="AU69" s="117"/>
      <c r="AV69" s="117"/>
      <c r="AW69" s="117"/>
      <c r="AX69" s="143"/>
    </row>
    <row r="70" spans="1:53" s="112" customFormat="1" ht="19.149999999999999" customHeight="1">
      <c r="A70" s="300"/>
      <c r="B70" s="301"/>
      <c r="C70" s="301"/>
      <c r="D70" s="302"/>
      <c r="E70" s="262" t="str">
        <f>IF($Y$5="新　規","I 継続症例運営費（令和" &amp; $H$15+4 &amp; "年度）", "I 継続症例運営費（令和" &amp; $H$15+3 &amp; "年度）")</f>
        <v>I 継続症例運営費（令和11年度）</v>
      </c>
      <c r="F70" s="263"/>
      <c r="G70" s="263"/>
      <c r="H70" s="263"/>
      <c r="I70" s="263"/>
      <c r="J70" s="263"/>
      <c r="K70" s="263"/>
      <c r="L70" s="263"/>
      <c r="M70" s="263"/>
      <c r="N70" s="263"/>
      <c r="O70" s="264"/>
      <c r="P70" s="265" t="s">
        <v>233</v>
      </c>
      <c r="Q70" s="266"/>
      <c r="R70" s="266"/>
      <c r="S70" s="266"/>
      <c r="T70" s="267"/>
      <c r="U70" s="268" t="str">
        <f>IF($Y$5="新　規","令和" &amp; $H$15+4 &amp; "年度末に症例数確認後、請求する。", "令和" &amp; $H$15+3 &amp; "年度末に症例数確認後、請求する。")</f>
        <v>令和11年度末に症例数確認後、請求する。</v>
      </c>
      <c r="V70" s="269"/>
      <c r="W70" s="269"/>
      <c r="X70" s="269"/>
      <c r="Y70" s="269"/>
      <c r="Z70" s="269"/>
      <c r="AA70" s="269"/>
      <c r="AB70" s="269"/>
      <c r="AC70" s="269"/>
      <c r="AD70" s="269"/>
      <c r="AE70" s="269"/>
      <c r="AF70" s="269"/>
      <c r="AG70" s="269"/>
      <c r="AH70" s="117"/>
      <c r="AI70" s="117"/>
      <c r="AJ70" s="117"/>
      <c r="AK70" s="117"/>
      <c r="AL70" s="117"/>
      <c r="AM70" s="117"/>
      <c r="AN70" s="117"/>
      <c r="AO70" s="117"/>
      <c r="AP70" s="117"/>
      <c r="AQ70" s="117"/>
      <c r="AR70" s="117"/>
      <c r="AS70" s="117"/>
      <c r="AT70" s="117"/>
      <c r="AU70" s="117"/>
      <c r="AV70" s="117"/>
      <c r="AW70" s="117"/>
      <c r="AX70" s="143"/>
    </row>
    <row r="71" spans="1:53" s="112" customFormat="1" ht="19.149999999999999" customHeight="1">
      <c r="A71" s="300"/>
      <c r="B71" s="301"/>
      <c r="C71" s="301"/>
      <c r="D71" s="302"/>
      <c r="E71" s="262" t="str">
        <f>IF($Y$5="新　規","I 継続症例運営費（令和" &amp; $H$15+5 &amp; "年度）", "I 継続症例運営費（令和" &amp; $H$15+4 &amp; "年度）")</f>
        <v>I 継続症例運営費（令和12年度）</v>
      </c>
      <c r="F71" s="263"/>
      <c r="G71" s="263"/>
      <c r="H71" s="263"/>
      <c r="I71" s="263"/>
      <c r="J71" s="263"/>
      <c r="K71" s="263"/>
      <c r="L71" s="263"/>
      <c r="M71" s="263"/>
      <c r="N71" s="263"/>
      <c r="O71" s="264"/>
      <c r="P71" s="265" t="s">
        <v>233</v>
      </c>
      <c r="Q71" s="266"/>
      <c r="R71" s="266"/>
      <c r="S71" s="266"/>
      <c r="T71" s="267"/>
      <c r="U71" s="268" t="str">
        <f>IF($Y$5="新　規","令和" &amp; $H$15+5 &amp; "年度末に症例数確認後、請求する。", "令和" &amp; $H$15+4 &amp; "年度末に症例数確認後、請求する。")</f>
        <v>令和12年度末に症例数確認後、請求する。</v>
      </c>
      <c r="V71" s="269"/>
      <c r="W71" s="269"/>
      <c r="X71" s="269"/>
      <c r="Y71" s="269"/>
      <c r="Z71" s="269"/>
      <c r="AA71" s="269"/>
      <c r="AB71" s="269"/>
      <c r="AC71" s="269"/>
      <c r="AD71" s="269"/>
      <c r="AE71" s="269"/>
      <c r="AF71" s="269"/>
      <c r="AG71" s="269"/>
      <c r="AH71" s="117"/>
      <c r="AI71" s="117"/>
      <c r="AJ71" s="117"/>
      <c r="AK71" s="117"/>
      <c r="AL71" s="117"/>
      <c r="AM71" s="117"/>
      <c r="AN71" s="117"/>
      <c r="AO71" s="117"/>
      <c r="AP71" s="117"/>
      <c r="AQ71" s="117"/>
      <c r="AR71" s="117"/>
      <c r="AS71" s="117"/>
      <c r="AT71" s="117"/>
      <c r="AU71" s="117"/>
      <c r="AV71" s="117"/>
      <c r="AW71" s="117"/>
      <c r="AX71" s="143"/>
    </row>
    <row r="72" spans="1:53" s="112" customFormat="1" ht="19.149999999999999" customHeight="1">
      <c r="A72" s="300"/>
      <c r="B72" s="301"/>
      <c r="C72" s="301"/>
      <c r="D72" s="302"/>
      <c r="E72" s="349"/>
      <c r="F72" s="350"/>
      <c r="G72" s="350"/>
      <c r="H72" s="350"/>
      <c r="I72" s="350"/>
      <c r="J72" s="350"/>
      <c r="K72" s="350"/>
      <c r="L72" s="350"/>
      <c r="M72" s="350"/>
      <c r="N72" s="350"/>
      <c r="O72" s="351"/>
      <c r="P72" s="309">
        <f>U72</f>
        <v>0</v>
      </c>
      <c r="Q72" s="310"/>
      <c r="R72" s="310"/>
      <c r="S72" s="310"/>
      <c r="T72" s="311"/>
      <c r="U72" s="400"/>
      <c r="V72" s="401"/>
      <c r="W72" s="401"/>
      <c r="X72" s="401"/>
      <c r="Y72" s="247"/>
      <c r="Z72" s="247"/>
      <c r="AA72" s="246"/>
      <c r="AB72" s="245"/>
      <c r="AC72" s="248"/>
      <c r="AD72" s="249"/>
      <c r="AE72" s="126"/>
      <c r="AF72" s="117"/>
      <c r="AG72" s="116"/>
      <c r="AH72" s="116"/>
      <c r="AI72" s="132"/>
      <c r="AJ72" s="132"/>
      <c r="AK72" s="132"/>
      <c r="AL72" s="132"/>
      <c r="AM72" s="132"/>
      <c r="AN72" s="132"/>
      <c r="AO72" s="131"/>
      <c r="AP72" s="131"/>
      <c r="AQ72" s="131"/>
      <c r="AR72" s="131"/>
      <c r="AS72" s="131"/>
      <c r="AT72" s="131"/>
      <c r="AU72" s="131"/>
      <c r="AV72" s="131"/>
      <c r="AW72" s="131"/>
      <c r="AX72" s="127"/>
    </row>
    <row r="73" spans="1:53" s="112" customFormat="1" ht="19.149999999999999" customHeight="1">
      <c r="A73" s="300"/>
      <c r="B73" s="301"/>
      <c r="C73" s="301"/>
      <c r="D73" s="302"/>
      <c r="E73" s="314" t="s">
        <v>199</v>
      </c>
      <c r="F73" s="314"/>
      <c r="G73" s="314"/>
      <c r="H73" s="314"/>
      <c r="I73" s="314"/>
      <c r="J73" s="314"/>
      <c r="K73" s="314"/>
      <c r="L73" s="314"/>
      <c r="M73" s="314"/>
      <c r="N73" s="314"/>
      <c r="O73" s="314"/>
      <c r="P73" s="315">
        <f>ROUND((P67+P72)*0.2,-1)</f>
        <v>0</v>
      </c>
      <c r="Q73" s="316"/>
      <c r="R73" s="316"/>
      <c r="S73" s="316"/>
      <c r="T73" s="317"/>
      <c r="U73" s="306" t="s">
        <v>232</v>
      </c>
      <c r="V73" s="307"/>
      <c r="W73" s="307"/>
      <c r="X73" s="307"/>
      <c r="Y73" s="307"/>
      <c r="Z73" s="307"/>
      <c r="AA73" s="307"/>
      <c r="AB73" s="307"/>
      <c r="AC73" s="307"/>
      <c r="AD73" s="307"/>
      <c r="AE73" s="307"/>
      <c r="AF73" s="307"/>
      <c r="AG73" s="307"/>
      <c r="AH73" s="307"/>
      <c r="AI73" s="307"/>
      <c r="AJ73" s="307"/>
      <c r="AK73" s="307"/>
      <c r="AL73" s="307"/>
      <c r="AM73" s="307"/>
      <c r="AN73" s="307"/>
      <c r="AO73" s="307"/>
      <c r="AP73" s="307"/>
      <c r="AQ73" s="307"/>
      <c r="AR73" s="307"/>
      <c r="AS73" s="307"/>
      <c r="AT73" s="307"/>
      <c r="AU73" s="307"/>
      <c r="AV73" s="307"/>
      <c r="AW73" s="307"/>
      <c r="AX73" s="308"/>
    </row>
    <row r="74" spans="1:53" s="112" customFormat="1" ht="19.149999999999999" customHeight="1">
      <c r="A74" s="303"/>
      <c r="B74" s="304"/>
      <c r="C74" s="304"/>
      <c r="D74" s="305"/>
      <c r="E74" s="318" t="s">
        <v>89</v>
      </c>
      <c r="F74" s="318"/>
      <c r="G74" s="318"/>
      <c r="H74" s="318"/>
      <c r="I74" s="318"/>
      <c r="J74" s="318"/>
      <c r="K74" s="318"/>
      <c r="L74" s="318"/>
      <c r="M74" s="318"/>
      <c r="N74" s="318"/>
      <c r="O74" s="318"/>
      <c r="P74" s="319">
        <f>SUM(P67:T73)</f>
        <v>0</v>
      </c>
      <c r="Q74" s="320"/>
      <c r="R74" s="320"/>
      <c r="S74" s="320"/>
      <c r="T74" s="320"/>
      <c r="U74" s="306"/>
      <c r="V74" s="307"/>
      <c r="W74" s="307"/>
      <c r="X74" s="307"/>
      <c r="Y74" s="307"/>
      <c r="Z74" s="307"/>
      <c r="AA74" s="307"/>
      <c r="AB74" s="307"/>
      <c r="AC74" s="307"/>
      <c r="AD74" s="307"/>
      <c r="AE74" s="307"/>
      <c r="AF74" s="307"/>
      <c r="AG74" s="307"/>
      <c r="AH74" s="307"/>
      <c r="AI74" s="307"/>
      <c r="AJ74" s="307"/>
      <c r="AK74" s="307"/>
      <c r="AL74" s="307"/>
      <c r="AM74" s="307"/>
      <c r="AN74" s="307"/>
      <c r="AO74" s="307"/>
      <c r="AP74" s="307"/>
      <c r="AQ74" s="307"/>
      <c r="AR74" s="307"/>
      <c r="AS74" s="307"/>
      <c r="AT74" s="307"/>
      <c r="AU74" s="307"/>
      <c r="AV74" s="307"/>
      <c r="AW74" s="307"/>
      <c r="AX74" s="308"/>
    </row>
    <row r="75" spans="1:53" s="112" customFormat="1" ht="19.149999999999999" customHeight="1" thickBot="1">
      <c r="A75" s="270" t="s">
        <v>85</v>
      </c>
      <c r="B75" s="270"/>
      <c r="C75" s="270"/>
      <c r="D75" s="270"/>
      <c r="E75" s="270"/>
      <c r="F75" s="270"/>
      <c r="G75" s="270"/>
      <c r="H75" s="270"/>
      <c r="I75" s="270"/>
      <c r="J75" s="270"/>
      <c r="K75" s="270"/>
      <c r="L75" s="270"/>
      <c r="M75" s="270"/>
      <c r="N75" s="270"/>
      <c r="O75" s="270"/>
      <c r="P75" s="271">
        <f>ROUND(P74*0.3,-1)</f>
        <v>0</v>
      </c>
      <c r="Q75" s="272"/>
      <c r="R75" s="272"/>
      <c r="S75" s="272"/>
      <c r="T75" s="272"/>
      <c r="U75" s="273" t="s">
        <v>90</v>
      </c>
      <c r="V75" s="274"/>
      <c r="W75" s="274"/>
      <c r="X75" s="274"/>
      <c r="Y75" s="274"/>
      <c r="Z75" s="274"/>
      <c r="AA75" s="274"/>
      <c r="AB75" s="274"/>
      <c r="AC75" s="274"/>
      <c r="AD75" s="274"/>
      <c r="AE75" s="274"/>
      <c r="AF75" s="274"/>
      <c r="AG75" s="274"/>
      <c r="AH75" s="274"/>
      <c r="AI75" s="274"/>
      <c r="AJ75" s="274"/>
      <c r="AK75" s="274"/>
      <c r="AL75" s="274"/>
      <c r="AM75" s="274"/>
      <c r="AN75" s="274"/>
      <c r="AO75" s="274"/>
      <c r="AP75" s="274"/>
      <c r="AQ75" s="274"/>
      <c r="AR75" s="274"/>
      <c r="AS75" s="274"/>
      <c r="AT75" s="274"/>
      <c r="AU75" s="274"/>
      <c r="AV75" s="274"/>
      <c r="AW75" s="274"/>
      <c r="AX75" s="275"/>
    </row>
    <row r="76" spans="1:53" s="112" customFormat="1" ht="19.149999999999999" customHeight="1" thickTop="1" thickBot="1">
      <c r="A76" s="276" t="s">
        <v>93</v>
      </c>
      <c r="B76" s="276"/>
      <c r="C76" s="276"/>
      <c r="D76" s="276"/>
      <c r="E76" s="276"/>
      <c r="F76" s="276"/>
      <c r="G76" s="276"/>
      <c r="H76" s="276"/>
      <c r="I76" s="276"/>
      <c r="J76" s="276"/>
      <c r="K76" s="276"/>
      <c r="L76" s="276"/>
      <c r="M76" s="276"/>
      <c r="N76" s="276"/>
      <c r="O76" s="277"/>
      <c r="P76" s="278">
        <f>P74+P75</f>
        <v>0</v>
      </c>
      <c r="Q76" s="279"/>
      <c r="R76" s="279"/>
      <c r="S76" s="279"/>
      <c r="T76" s="280"/>
      <c r="U76" s="281"/>
      <c r="V76" s="281"/>
      <c r="W76" s="281"/>
      <c r="X76" s="281"/>
      <c r="Y76" s="281"/>
      <c r="Z76" s="281"/>
      <c r="AA76" s="281"/>
      <c r="AB76" s="281"/>
      <c r="AC76" s="281"/>
      <c r="AD76" s="281"/>
      <c r="AE76" s="281"/>
      <c r="AF76" s="281"/>
      <c r="AG76" s="281"/>
      <c r="AH76" s="281"/>
      <c r="AI76" s="281"/>
      <c r="AJ76" s="281"/>
      <c r="AK76" s="281"/>
      <c r="AL76" s="281"/>
      <c r="AM76" s="281"/>
      <c r="AN76" s="281"/>
      <c r="AO76" s="281"/>
      <c r="AP76" s="281"/>
      <c r="AQ76" s="281"/>
      <c r="AR76" s="281"/>
      <c r="AS76" s="281"/>
      <c r="AT76" s="281"/>
      <c r="AU76" s="281"/>
      <c r="AV76" s="281"/>
      <c r="AW76" s="281"/>
      <c r="AX76" s="282"/>
    </row>
    <row r="77" spans="1:53" s="112" customFormat="1" ht="19.149999999999999" customHeight="1" thickBot="1">
      <c r="A77" s="283" t="s">
        <v>94</v>
      </c>
      <c r="B77" s="284"/>
      <c r="C77" s="284"/>
      <c r="D77" s="284"/>
      <c r="E77" s="284"/>
      <c r="F77" s="284"/>
      <c r="G77" s="284"/>
      <c r="H77" s="284"/>
      <c r="I77" s="284"/>
      <c r="J77" s="284"/>
      <c r="K77" s="284"/>
      <c r="L77" s="284"/>
      <c r="M77" s="284"/>
      <c r="N77" s="284"/>
      <c r="O77" s="285"/>
      <c r="P77" s="286">
        <f>ROUND((U77+1)*P76,0)</f>
        <v>0</v>
      </c>
      <c r="Q77" s="287"/>
      <c r="R77" s="287"/>
      <c r="S77" s="287"/>
      <c r="T77" s="288"/>
      <c r="U77" s="289">
        <v>0.1</v>
      </c>
      <c r="V77" s="290"/>
      <c r="W77" s="290"/>
      <c r="X77" s="290"/>
      <c r="Y77" s="291"/>
      <c r="Z77" s="291"/>
      <c r="AA77" s="291"/>
      <c r="AB77" s="291"/>
      <c r="AC77" s="291"/>
      <c r="AD77" s="291"/>
      <c r="AE77" s="291"/>
      <c r="AF77" s="291"/>
      <c r="AG77" s="291"/>
      <c r="AH77" s="291"/>
      <c r="AI77" s="291"/>
      <c r="AJ77" s="291"/>
      <c r="AK77" s="291"/>
      <c r="AL77" s="291"/>
      <c r="AM77" s="291"/>
      <c r="AN77" s="291"/>
      <c r="AO77" s="291"/>
      <c r="AP77" s="291"/>
      <c r="AQ77" s="291"/>
      <c r="AR77" s="291"/>
      <c r="AS77" s="291"/>
      <c r="AT77" s="291"/>
      <c r="AU77" s="291"/>
      <c r="AV77" s="291"/>
      <c r="AW77" s="291"/>
      <c r="AX77" s="292"/>
    </row>
    <row r="78" spans="1:53" s="112" customFormat="1" ht="19.149999999999999" customHeight="1">
      <c r="A78" s="129"/>
      <c r="B78" s="129"/>
      <c r="C78" s="129"/>
      <c r="D78" s="129"/>
      <c r="E78" s="129"/>
      <c r="F78" s="129"/>
      <c r="G78" s="129"/>
      <c r="H78" s="129"/>
      <c r="I78" s="129"/>
      <c r="J78" s="129"/>
      <c r="K78" s="129"/>
      <c r="L78" s="129"/>
      <c r="M78" s="129"/>
      <c r="N78" s="129"/>
      <c r="O78" s="129"/>
      <c r="P78" s="130"/>
      <c r="Q78" s="130"/>
      <c r="R78" s="130"/>
      <c r="S78" s="130"/>
      <c r="T78" s="130"/>
      <c r="U78" s="128"/>
      <c r="V78" s="128"/>
      <c r="W78" s="128"/>
      <c r="X78" s="128"/>
      <c r="Y78" s="128"/>
      <c r="Z78" s="128"/>
      <c r="AA78" s="128"/>
      <c r="AB78" s="128"/>
      <c r="AC78" s="128"/>
      <c r="AD78" s="128"/>
      <c r="AE78" s="128"/>
      <c r="AF78" s="128"/>
      <c r="AG78" s="128"/>
      <c r="AH78" s="128"/>
      <c r="AI78" s="128"/>
      <c r="AJ78" s="128"/>
      <c r="AK78" s="128"/>
      <c r="AL78" s="128"/>
      <c r="AM78" s="128"/>
      <c r="AN78" s="128"/>
      <c r="AO78" s="128"/>
      <c r="AP78" s="128"/>
      <c r="AQ78" s="128"/>
      <c r="AR78" s="128"/>
      <c r="AS78" s="128"/>
      <c r="AT78" s="128"/>
      <c r="AU78" s="128"/>
      <c r="AV78" s="128"/>
      <c r="AW78" s="128"/>
      <c r="AX78" s="128"/>
    </row>
    <row r="79" spans="1:53" s="112" customFormat="1" ht="19.149999999999999" customHeight="1">
      <c r="B79" s="119"/>
      <c r="C79" s="119"/>
      <c r="D79" s="119"/>
      <c r="E79" s="119"/>
      <c r="F79" s="119"/>
      <c r="G79" s="119"/>
      <c r="H79" s="119"/>
      <c r="I79" s="119"/>
      <c r="J79" s="119"/>
      <c r="K79" s="119"/>
      <c r="L79" s="119"/>
      <c r="M79" s="119"/>
      <c r="N79" s="119"/>
      <c r="O79" s="119"/>
      <c r="P79" s="120"/>
      <c r="Q79" s="120"/>
      <c r="R79" s="120"/>
      <c r="S79" s="120"/>
      <c r="T79" s="120"/>
      <c r="U79" s="128"/>
      <c r="V79" s="128"/>
      <c r="W79" s="128"/>
      <c r="X79" s="128"/>
      <c r="Y79" s="128"/>
      <c r="Z79" s="128"/>
      <c r="AA79" s="128"/>
      <c r="AB79" s="128"/>
      <c r="AC79" s="128"/>
      <c r="AD79" s="128"/>
      <c r="AE79" s="128"/>
      <c r="AF79" s="128"/>
      <c r="AG79" s="128"/>
      <c r="AH79" s="128"/>
      <c r="AI79" s="128"/>
      <c r="AJ79" s="128"/>
      <c r="AK79" s="128"/>
      <c r="AL79" s="128"/>
      <c r="AM79" s="128"/>
      <c r="AN79" s="128"/>
      <c r="AO79" s="128"/>
      <c r="AP79" s="128"/>
      <c r="AQ79" s="128"/>
      <c r="AR79" s="128"/>
      <c r="AS79" s="128"/>
      <c r="AT79" s="128"/>
      <c r="AU79" s="128"/>
      <c r="AV79" s="128"/>
      <c r="AW79" s="128"/>
      <c r="AX79" s="128"/>
    </row>
    <row r="80" spans="1:53" s="112" customFormat="1" ht="19.149999999999999" customHeight="1">
      <c r="A80" s="137" t="s">
        <v>124</v>
      </c>
      <c r="B80" s="137"/>
      <c r="C80" s="137"/>
      <c r="D80" s="137"/>
      <c r="E80" s="137"/>
      <c r="F80" s="137"/>
      <c r="G80" s="137"/>
      <c r="H80" s="137"/>
      <c r="I80" s="137"/>
      <c r="J80" s="137"/>
      <c r="K80" s="137"/>
      <c r="L80" s="137"/>
      <c r="M80" s="137"/>
      <c r="N80" s="137"/>
      <c r="O80" s="137"/>
      <c r="P80" s="137"/>
      <c r="Q80" s="137"/>
      <c r="R80" s="137"/>
      <c r="S80" s="137"/>
      <c r="T80" s="137"/>
      <c r="U80" s="137"/>
      <c r="V80" s="137"/>
      <c r="W80" s="137"/>
      <c r="X80" s="137"/>
      <c r="Y80" s="137"/>
      <c r="Z80" s="137"/>
      <c r="AA80" s="137"/>
    </row>
    <row r="81" spans="1:50" ht="19.149999999999999" customHeight="1">
      <c r="A81" s="24" t="s">
        <v>142</v>
      </c>
      <c r="B81" s="24"/>
      <c r="C81" s="24"/>
      <c r="D81" s="24"/>
      <c r="E81" s="24"/>
      <c r="F81" s="112"/>
      <c r="G81" s="112"/>
      <c r="H81" s="112"/>
      <c r="I81" s="112"/>
      <c r="J81" s="112"/>
      <c r="K81" s="112"/>
      <c r="L81" s="112"/>
      <c r="M81" s="112"/>
      <c r="N81" s="112"/>
      <c r="O81" s="112"/>
      <c r="P81" s="112"/>
      <c r="Q81" s="112"/>
      <c r="R81" s="112"/>
      <c r="S81" s="112"/>
      <c r="T81" s="112"/>
      <c r="U81" s="112"/>
      <c r="V81" s="112"/>
      <c r="W81" s="112"/>
      <c r="X81" s="112"/>
      <c r="Y81" s="112"/>
      <c r="Z81" s="112"/>
      <c r="AA81" s="112"/>
      <c r="AB81" s="112"/>
      <c r="AC81" s="112"/>
      <c r="AD81" s="112"/>
      <c r="AE81" s="112"/>
      <c r="AF81" s="112"/>
      <c r="AG81" s="112"/>
      <c r="AH81" s="112"/>
      <c r="AI81" s="112"/>
      <c r="AJ81" s="112"/>
      <c r="AK81" s="112"/>
      <c r="AL81" s="112"/>
      <c r="AM81" s="112"/>
      <c r="AN81" s="112"/>
      <c r="AO81" s="112"/>
      <c r="AP81" s="112"/>
      <c r="AQ81" s="112"/>
      <c r="AR81" s="112"/>
      <c r="AS81" s="112"/>
      <c r="AT81" s="112"/>
      <c r="AU81" s="112"/>
      <c r="AV81" s="112"/>
      <c r="AW81" s="112"/>
      <c r="AX81" s="112"/>
    </row>
    <row r="82" spans="1:50" ht="19.149999999999999" customHeight="1">
      <c r="A82" s="295" t="s">
        <v>77</v>
      </c>
      <c r="B82" s="296"/>
      <c r="C82" s="296"/>
      <c r="D82" s="321"/>
      <c r="E82" s="295" t="s">
        <v>78</v>
      </c>
      <c r="F82" s="296"/>
      <c r="G82" s="296"/>
      <c r="H82" s="296"/>
      <c r="I82" s="296"/>
      <c r="J82" s="296"/>
      <c r="K82" s="296"/>
      <c r="L82" s="296"/>
      <c r="M82" s="296"/>
      <c r="N82" s="296"/>
      <c r="O82" s="321"/>
      <c r="P82" s="295" t="s">
        <v>79</v>
      </c>
      <c r="Q82" s="296"/>
      <c r="R82" s="296"/>
      <c r="S82" s="296"/>
      <c r="T82" s="321"/>
      <c r="U82" s="295" t="s">
        <v>88</v>
      </c>
      <c r="V82" s="296"/>
      <c r="W82" s="296"/>
      <c r="X82" s="296"/>
      <c r="Y82" s="296"/>
      <c r="Z82" s="296"/>
      <c r="AA82" s="296"/>
      <c r="AB82" s="296"/>
      <c r="AC82" s="296"/>
      <c r="AD82" s="296"/>
      <c r="AE82" s="296"/>
      <c r="AF82" s="296"/>
      <c r="AG82" s="296"/>
      <c r="AH82" s="296"/>
      <c r="AI82" s="296"/>
      <c r="AJ82" s="296"/>
      <c r="AK82" s="296"/>
      <c r="AL82" s="296"/>
      <c r="AM82" s="296"/>
      <c r="AN82" s="296"/>
      <c r="AO82" s="296"/>
      <c r="AP82" s="296"/>
      <c r="AQ82" s="296"/>
      <c r="AR82" s="296"/>
      <c r="AS82" s="296"/>
      <c r="AT82" s="296"/>
      <c r="AU82" s="296"/>
      <c r="AV82" s="296"/>
      <c r="AW82" s="296"/>
      <c r="AX82" s="321"/>
    </row>
    <row r="83" spans="1:50" ht="19.149999999999999" customHeight="1">
      <c r="A83" s="297" t="s">
        <v>81</v>
      </c>
      <c r="B83" s="298"/>
      <c r="C83" s="298"/>
      <c r="D83" s="299"/>
      <c r="E83" s="306" t="s">
        <v>211</v>
      </c>
      <c r="F83" s="307"/>
      <c r="G83" s="307"/>
      <c r="H83" s="307"/>
      <c r="I83" s="307"/>
      <c r="J83" s="307"/>
      <c r="K83" s="307"/>
      <c r="L83" s="307"/>
      <c r="M83" s="307"/>
      <c r="N83" s="307"/>
      <c r="O83" s="308"/>
      <c r="P83" s="322">
        <f>U83*AC83</f>
        <v>0</v>
      </c>
      <c r="Q83" s="323"/>
      <c r="R83" s="323"/>
      <c r="S83" s="323"/>
      <c r="T83" s="324"/>
      <c r="U83" s="312">
        <f>SUM('③実績払い算出表(治験薬保管・生検・PK用)'!K19:K20)</f>
        <v>0</v>
      </c>
      <c r="V83" s="313"/>
      <c r="W83" s="313"/>
      <c r="X83" s="313"/>
      <c r="Y83" s="125" t="s">
        <v>103</v>
      </c>
      <c r="Z83" s="116"/>
      <c r="AA83" s="131"/>
      <c r="AB83" s="116" t="s">
        <v>102</v>
      </c>
      <c r="AC83" s="156">
        <f>IF('③実績払い算出表(治験薬保管・生検・PK用)'!I15="回数入力",0,'③実績払い算出表(治験薬保管・生検・PK用)'!I15)</f>
        <v>0</v>
      </c>
      <c r="AD83" s="125" t="s">
        <v>108</v>
      </c>
      <c r="AE83" s="116"/>
      <c r="AF83" s="126"/>
      <c r="AH83" s="117"/>
      <c r="AI83" s="117"/>
      <c r="AJ83" s="117"/>
      <c r="AK83" s="117"/>
      <c r="AL83" s="117"/>
      <c r="AM83" s="117"/>
      <c r="AN83" s="117"/>
      <c r="AO83" s="117"/>
      <c r="AP83" s="117"/>
      <c r="AQ83" s="117"/>
      <c r="AR83" s="117"/>
      <c r="AS83" s="117"/>
      <c r="AT83" s="117"/>
      <c r="AU83" s="117"/>
      <c r="AV83" s="117"/>
      <c r="AW83" s="117"/>
      <c r="AX83" s="143"/>
    </row>
    <row r="84" spans="1:50" ht="19.149999999999999" customHeight="1">
      <c r="A84" s="300"/>
      <c r="B84" s="301"/>
      <c r="C84" s="301"/>
      <c r="D84" s="302"/>
      <c r="E84" s="306" t="s">
        <v>210</v>
      </c>
      <c r="F84" s="307"/>
      <c r="G84" s="307"/>
      <c r="H84" s="307"/>
      <c r="I84" s="307"/>
      <c r="J84" s="307"/>
      <c r="K84" s="307"/>
      <c r="L84" s="307"/>
      <c r="M84" s="307"/>
      <c r="N84" s="307"/>
      <c r="O84" s="308"/>
      <c r="P84" s="322">
        <f>U84*AC84</f>
        <v>0</v>
      </c>
      <c r="Q84" s="323"/>
      <c r="R84" s="323"/>
      <c r="S84" s="323"/>
      <c r="T84" s="324"/>
      <c r="U84" s="312">
        <f>SUM('③実績払い算出表(治験薬保管・生検・PK用)'!K17:K18)</f>
        <v>0</v>
      </c>
      <c r="V84" s="313"/>
      <c r="W84" s="313"/>
      <c r="X84" s="313"/>
      <c r="Y84" s="125" t="s">
        <v>103</v>
      </c>
      <c r="Z84" s="112"/>
      <c r="AA84" s="131"/>
      <c r="AB84" s="112" t="s">
        <v>102</v>
      </c>
      <c r="AC84" s="142">
        <f>IF('③実績払い算出表(治験薬保管・生検・PK用)'!I15="回数入力",0,'③実績払い算出表(治験薬保管・生検・PK用)'!I15)</f>
        <v>0</v>
      </c>
      <c r="AD84" s="125" t="s">
        <v>108</v>
      </c>
      <c r="AE84" s="116"/>
      <c r="AF84" s="126"/>
      <c r="AG84" s="117"/>
      <c r="AH84" s="117"/>
      <c r="AI84" s="116"/>
      <c r="AJ84" s="116"/>
      <c r="AK84" s="132"/>
      <c r="AL84" s="132"/>
      <c r="AM84" s="132"/>
      <c r="AN84" s="132"/>
      <c r="AO84" s="131"/>
      <c r="AP84" s="131"/>
      <c r="AQ84" s="131"/>
      <c r="AR84" s="131"/>
      <c r="AS84" s="131"/>
      <c r="AT84" s="131"/>
      <c r="AU84" s="131"/>
      <c r="AV84" s="131"/>
      <c r="AW84" s="131"/>
      <c r="AX84" s="127"/>
    </row>
    <row r="85" spans="1:50" ht="19.149999999999999" customHeight="1">
      <c r="A85" s="300"/>
      <c r="B85" s="301"/>
      <c r="C85" s="301"/>
      <c r="D85" s="302"/>
      <c r="E85" s="314" t="s">
        <v>199</v>
      </c>
      <c r="F85" s="314"/>
      <c r="G85" s="314"/>
      <c r="H85" s="314"/>
      <c r="I85" s="314"/>
      <c r="J85" s="314"/>
      <c r="K85" s="314"/>
      <c r="L85" s="314"/>
      <c r="M85" s="314"/>
      <c r="N85" s="314"/>
      <c r="O85" s="314"/>
      <c r="P85" s="315">
        <f>ROUND((P83+P84)*0.2,-1)</f>
        <v>0</v>
      </c>
      <c r="Q85" s="316"/>
      <c r="R85" s="316"/>
      <c r="S85" s="316"/>
      <c r="T85" s="317"/>
      <c r="U85" s="306" t="s">
        <v>212</v>
      </c>
      <c r="V85" s="307"/>
      <c r="W85" s="307"/>
      <c r="X85" s="307"/>
      <c r="Y85" s="307"/>
      <c r="Z85" s="307"/>
      <c r="AA85" s="307"/>
      <c r="AB85" s="307"/>
      <c r="AC85" s="307"/>
      <c r="AD85" s="307"/>
      <c r="AE85" s="307"/>
      <c r="AF85" s="307"/>
      <c r="AG85" s="307"/>
      <c r="AH85" s="307"/>
      <c r="AI85" s="307"/>
      <c r="AJ85" s="307"/>
      <c r="AK85" s="307"/>
      <c r="AL85" s="307"/>
      <c r="AM85" s="307"/>
      <c r="AN85" s="307"/>
      <c r="AO85" s="307"/>
      <c r="AP85" s="307"/>
      <c r="AQ85" s="307"/>
      <c r="AR85" s="307"/>
      <c r="AS85" s="307"/>
      <c r="AT85" s="307"/>
      <c r="AU85" s="307"/>
      <c r="AV85" s="307"/>
      <c r="AW85" s="307"/>
      <c r="AX85" s="308"/>
    </row>
    <row r="86" spans="1:50" ht="19.149999999999999" customHeight="1">
      <c r="A86" s="303"/>
      <c r="B86" s="304"/>
      <c r="C86" s="304"/>
      <c r="D86" s="305"/>
      <c r="E86" s="325" t="s">
        <v>89</v>
      </c>
      <c r="F86" s="326"/>
      <c r="G86" s="326"/>
      <c r="H86" s="326"/>
      <c r="I86" s="326"/>
      <c r="J86" s="326"/>
      <c r="K86" s="326"/>
      <c r="L86" s="326"/>
      <c r="M86" s="326"/>
      <c r="N86" s="326"/>
      <c r="O86" s="327"/>
      <c r="P86" s="315">
        <f>SUM(P83:P85)</f>
        <v>0</v>
      </c>
      <c r="Q86" s="316"/>
      <c r="R86" s="316"/>
      <c r="S86" s="316"/>
      <c r="T86" s="317"/>
      <c r="U86" s="306" t="s">
        <v>213</v>
      </c>
      <c r="V86" s="307"/>
      <c r="W86" s="307"/>
      <c r="X86" s="307"/>
      <c r="Y86" s="307"/>
      <c r="Z86" s="307"/>
      <c r="AA86" s="307"/>
      <c r="AB86" s="307"/>
      <c r="AC86" s="307"/>
      <c r="AD86" s="307"/>
      <c r="AE86" s="307"/>
      <c r="AF86" s="307"/>
      <c r="AG86" s="307"/>
      <c r="AH86" s="307"/>
      <c r="AI86" s="307"/>
      <c r="AJ86" s="307"/>
      <c r="AK86" s="307"/>
      <c r="AL86" s="307"/>
      <c r="AM86" s="307"/>
      <c r="AN86" s="307"/>
      <c r="AO86" s="307"/>
      <c r="AP86" s="307"/>
      <c r="AQ86" s="307"/>
      <c r="AR86" s="307"/>
      <c r="AS86" s="307"/>
      <c r="AT86" s="307"/>
      <c r="AU86" s="307"/>
      <c r="AV86" s="307"/>
      <c r="AW86" s="307"/>
      <c r="AX86" s="308"/>
    </row>
    <row r="87" spans="1:50" ht="19.149999999999999" customHeight="1" thickBot="1">
      <c r="A87" s="270" t="s">
        <v>85</v>
      </c>
      <c r="B87" s="270"/>
      <c r="C87" s="270"/>
      <c r="D87" s="270"/>
      <c r="E87" s="270"/>
      <c r="F87" s="270"/>
      <c r="G87" s="270"/>
      <c r="H87" s="270"/>
      <c r="I87" s="270"/>
      <c r="J87" s="270"/>
      <c r="K87" s="270"/>
      <c r="L87" s="270"/>
      <c r="M87" s="270"/>
      <c r="N87" s="270"/>
      <c r="O87" s="270"/>
      <c r="P87" s="271">
        <f>ROUND(P86*0.3,-1)</f>
        <v>0</v>
      </c>
      <c r="Q87" s="272"/>
      <c r="R87" s="272"/>
      <c r="S87" s="272"/>
      <c r="T87" s="272"/>
      <c r="U87" s="273" t="s">
        <v>90</v>
      </c>
      <c r="V87" s="274"/>
      <c r="W87" s="274"/>
      <c r="X87" s="274"/>
      <c r="Y87" s="274"/>
      <c r="Z87" s="274"/>
      <c r="AA87" s="274"/>
      <c r="AB87" s="274"/>
      <c r="AC87" s="274"/>
      <c r="AD87" s="274"/>
      <c r="AE87" s="274"/>
      <c r="AF87" s="274"/>
      <c r="AG87" s="274"/>
      <c r="AH87" s="274"/>
      <c r="AI87" s="274"/>
      <c r="AJ87" s="274"/>
      <c r="AK87" s="274"/>
      <c r="AL87" s="274"/>
      <c r="AM87" s="274"/>
      <c r="AN87" s="274"/>
      <c r="AO87" s="274"/>
      <c r="AP87" s="274"/>
      <c r="AQ87" s="274"/>
      <c r="AR87" s="274"/>
      <c r="AS87" s="274"/>
      <c r="AT87" s="274"/>
      <c r="AU87" s="274"/>
      <c r="AV87" s="274"/>
      <c r="AW87" s="274"/>
      <c r="AX87" s="275"/>
    </row>
    <row r="88" spans="1:50" ht="19.149999999999999" customHeight="1" thickTop="1" thickBot="1">
      <c r="A88" s="276" t="s">
        <v>93</v>
      </c>
      <c r="B88" s="276"/>
      <c r="C88" s="276"/>
      <c r="D88" s="276"/>
      <c r="E88" s="276"/>
      <c r="F88" s="276"/>
      <c r="G88" s="276"/>
      <c r="H88" s="276"/>
      <c r="I88" s="276"/>
      <c r="J88" s="276"/>
      <c r="K88" s="276"/>
      <c r="L88" s="276"/>
      <c r="M88" s="276"/>
      <c r="N88" s="276"/>
      <c r="O88" s="277"/>
      <c r="P88" s="278">
        <f>P86+P87</f>
        <v>0</v>
      </c>
      <c r="Q88" s="279"/>
      <c r="R88" s="279"/>
      <c r="S88" s="279"/>
      <c r="T88" s="280"/>
      <c r="U88" s="281"/>
      <c r="V88" s="281"/>
      <c r="W88" s="281"/>
      <c r="X88" s="281"/>
      <c r="Y88" s="281"/>
      <c r="Z88" s="281"/>
      <c r="AA88" s="281"/>
      <c r="AB88" s="281"/>
      <c r="AC88" s="281"/>
      <c r="AD88" s="281"/>
      <c r="AE88" s="281"/>
      <c r="AF88" s="281"/>
      <c r="AG88" s="281"/>
      <c r="AH88" s="281"/>
      <c r="AI88" s="281"/>
      <c r="AJ88" s="281"/>
      <c r="AK88" s="281"/>
      <c r="AL88" s="281"/>
      <c r="AM88" s="281"/>
      <c r="AN88" s="281"/>
      <c r="AO88" s="281"/>
      <c r="AP88" s="281"/>
      <c r="AQ88" s="281"/>
      <c r="AR88" s="281"/>
      <c r="AS88" s="281"/>
      <c r="AT88" s="281"/>
      <c r="AU88" s="281"/>
      <c r="AV88" s="281"/>
      <c r="AW88" s="281"/>
      <c r="AX88" s="282"/>
    </row>
    <row r="89" spans="1:50" ht="19.149999999999999" customHeight="1" thickBot="1">
      <c r="A89" s="283" t="s">
        <v>94</v>
      </c>
      <c r="B89" s="284"/>
      <c r="C89" s="284"/>
      <c r="D89" s="284"/>
      <c r="E89" s="284"/>
      <c r="F89" s="284"/>
      <c r="G89" s="284"/>
      <c r="H89" s="284"/>
      <c r="I89" s="284"/>
      <c r="J89" s="284"/>
      <c r="K89" s="284"/>
      <c r="L89" s="284"/>
      <c r="M89" s="284"/>
      <c r="N89" s="284"/>
      <c r="O89" s="285"/>
      <c r="P89" s="286">
        <f>ROUND((U89+1)*P88,0)</f>
        <v>0</v>
      </c>
      <c r="Q89" s="287"/>
      <c r="R89" s="287"/>
      <c r="S89" s="287"/>
      <c r="T89" s="288"/>
      <c r="U89" s="289">
        <v>0.1</v>
      </c>
      <c r="V89" s="290"/>
      <c r="W89" s="290"/>
      <c r="X89" s="290"/>
      <c r="Y89" s="291"/>
      <c r="Z89" s="291"/>
      <c r="AA89" s="291"/>
      <c r="AB89" s="291"/>
      <c r="AC89" s="291"/>
      <c r="AD89" s="291"/>
      <c r="AE89" s="291"/>
      <c r="AF89" s="291"/>
      <c r="AG89" s="291"/>
      <c r="AH89" s="291"/>
      <c r="AI89" s="291"/>
      <c r="AJ89" s="291"/>
      <c r="AK89" s="291"/>
      <c r="AL89" s="291"/>
      <c r="AM89" s="291"/>
      <c r="AN89" s="291"/>
      <c r="AO89" s="291"/>
      <c r="AP89" s="291"/>
      <c r="AQ89" s="291"/>
      <c r="AR89" s="291"/>
      <c r="AS89" s="291"/>
      <c r="AT89" s="291"/>
      <c r="AU89" s="291"/>
      <c r="AV89" s="291"/>
      <c r="AW89" s="291"/>
      <c r="AX89" s="292"/>
    </row>
    <row r="90" spans="1:50" ht="19.149999999999999" customHeight="1"/>
    <row r="91" spans="1:50" ht="19.149999999999999" customHeight="1">
      <c r="A91" s="24" t="s">
        <v>143</v>
      </c>
      <c r="B91" s="152"/>
      <c r="C91" s="152"/>
      <c r="D91" s="152"/>
      <c r="E91" s="152"/>
      <c r="F91" s="15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c r="AO91" s="112"/>
      <c r="AP91" s="112"/>
      <c r="AQ91" s="112"/>
      <c r="AR91" s="112"/>
      <c r="AS91" s="112"/>
      <c r="AT91" s="112"/>
      <c r="AU91" s="112"/>
      <c r="AV91" s="112"/>
      <c r="AW91" s="112"/>
      <c r="AX91" s="112"/>
    </row>
    <row r="92" spans="1:50" ht="19.149999999999999" customHeight="1">
      <c r="A92" s="293" t="s">
        <v>77</v>
      </c>
      <c r="B92" s="293"/>
      <c r="C92" s="293"/>
      <c r="D92" s="293"/>
      <c r="E92" s="294" t="s">
        <v>78</v>
      </c>
      <c r="F92" s="294"/>
      <c r="G92" s="294"/>
      <c r="H92" s="294"/>
      <c r="I92" s="294"/>
      <c r="J92" s="294"/>
      <c r="K92" s="294"/>
      <c r="L92" s="294"/>
      <c r="M92" s="294"/>
      <c r="N92" s="294"/>
      <c r="O92" s="294"/>
      <c r="P92" s="295" t="s">
        <v>79</v>
      </c>
      <c r="Q92" s="296"/>
      <c r="R92" s="296"/>
      <c r="S92" s="296"/>
      <c r="T92" s="296"/>
      <c r="U92" s="293" t="s">
        <v>88</v>
      </c>
      <c r="V92" s="293"/>
      <c r="W92" s="293"/>
      <c r="X92" s="293"/>
      <c r="Y92" s="293"/>
      <c r="Z92" s="293"/>
      <c r="AA92" s="293"/>
      <c r="AB92" s="293"/>
      <c r="AC92" s="293"/>
      <c r="AD92" s="293"/>
      <c r="AE92" s="293"/>
      <c r="AF92" s="293"/>
      <c r="AG92" s="293"/>
      <c r="AH92" s="293"/>
      <c r="AI92" s="293"/>
      <c r="AJ92" s="293"/>
      <c r="AK92" s="293"/>
      <c r="AL92" s="293"/>
      <c r="AM92" s="293"/>
      <c r="AN92" s="293"/>
      <c r="AO92" s="293"/>
      <c r="AP92" s="293"/>
      <c r="AQ92" s="293"/>
      <c r="AR92" s="293"/>
      <c r="AS92" s="293"/>
      <c r="AT92" s="293"/>
      <c r="AU92" s="293"/>
      <c r="AV92" s="293"/>
      <c r="AW92" s="293"/>
      <c r="AX92" s="293"/>
    </row>
    <row r="93" spans="1:50" ht="19.149999999999999" customHeight="1">
      <c r="A93" s="297" t="s">
        <v>81</v>
      </c>
      <c r="B93" s="298"/>
      <c r="C93" s="298"/>
      <c r="D93" s="299"/>
      <c r="E93" s="306" t="s">
        <v>211</v>
      </c>
      <c r="F93" s="307"/>
      <c r="G93" s="307"/>
      <c r="H93" s="307"/>
      <c r="I93" s="307"/>
      <c r="J93" s="307"/>
      <c r="K93" s="307"/>
      <c r="L93" s="307"/>
      <c r="M93" s="307"/>
      <c r="N93" s="307"/>
      <c r="O93" s="308"/>
      <c r="P93" s="309">
        <f>U93*AB93</f>
        <v>0</v>
      </c>
      <c r="Q93" s="310"/>
      <c r="R93" s="310"/>
      <c r="S93" s="310"/>
      <c r="T93" s="311"/>
      <c r="U93" s="312">
        <f>SUM('③実績払い算出表(治験薬保管・生検・PK用)'!K29:K30)</f>
        <v>0</v>
      </c>
      <c r="V93" s="313"/>
      <c r="W93" s="313"/>
      <c r="X93" s="313"/>
      <c r="Y93" s="125" t="s">
        <v>92</v>
      </c>
      <c r="Z93" s="116"/>
      <c r="AA93" s="116" t="s">
        <v>102</v>
      </c>
      <c r="AB93" s="156">
        <f>IF('③実績払い算出表(治験薬保管・生検・PK用)'!D32="症例数入力",0,'③実績払い算出表(治験薬保管・生検・PK用)'!D32)</f>
        <v>0</v>
      </c>
      <c r="AC93" s="125" t="s">
        <v>51</v>
      </c>
      <c r="AD93" s="116"/>
      <c r="AE93" s="131"/>
      <c r="AF93" s="126"/>
      <c r="AH93" s="117"/>
      <c r="AI93" s="117"/>
      <c r="AJ93" s="117"/>
      <c r="AK93" s="117"/>
      <c r="AL93" s="117"/>
      <c r="AM93" s="117"/>
      <c r="AN93" s="117"/>
      <c r="AO93" s="117"/>
      <c r="AP93" s="117"/>
      <c r="AQ93" s="117"/>
      <c r="AR93" s="117"/>
      <c r="AS93" s="117"/>
      <c r="AT93" s="117"/>
      <c r="AU93" s="117"/>
      <c r="AV93" s="117"/>
      <c r="AW93" s="117"/>
      <c r="AX93" s="143"/>
    </row>
    <row r="94" spans="1:50" ht="19.149999999999999" customHeight="1">
      <c r="A94" s="300"/>
      <c r="B94" s="301"/>
      <c r="C94" s="301"/>
      <c r="D94" s="302"/>
      <c r="E94" s="306" t="s">
        <v>210</v>
      </c>
      <c r="F94" s="307"/>
      <c r="G94" s="307"/>
      <c r="H94" s="307"/>
      <c r="I94" s="307"/>
      <c r="J94" s="307"/>
      <c r="K94" s="307"/>
      <c r="L94" s="307"/>
      <c r="M94" s="307"/>
      <c r="N94" s="307"/>
      <c r="O94" s="308"/>
      <c r="P94" s="309">
        <f>U94*AB94</f>
        <v>0</v>
      </c>
      <c r="Q94" s="310"/>
      <c r="R94" s="310"/>
      <c r="S94" s="310"/>
      <c r="T94" s="311"/>
      <c r="U94" s="312">
        <f>SUM('③実績払い算出表(治験薬保管・生検・PK用)'!K27:K28)</f>
        <v>0</v>
      </c>
      <c r="V94" s="313"/>
      <c r="W94" s="313"/>
      <c r="X94" s="313"/>
      <c r="Y94" s="125" t="s">
        <v>92</v>
      </c>
      <c r="Z94" s="112"/>
      <c r="AA94" s="112" t="s">
        <v>102</v>
      </c>
      <c r="AB94" s="142">
        <f>IF('③実績払い算出表(治験薬保管・生検・PK用)'!D32="症例数入力",0,'③実績払い算出表(治験薬保管・生検・PK用)'!D32)</f>
        <v>0</v>
      </c>
      <c r="AC94" s="125" t="s">
        <v>51</v>
      </c>
      <c r="AD94" s="116"/>
      <c r="AF94" s="126"/>
      <c r="AG94" s="117"/>
      <c r="AH94" s="117"/>
      <c r="AI94" s="116"/>
      <c r="AJ94" s="116"/>
      <c r="AK94" s="132"/>
      <c r="AL94" s="132"/>
      <c r="AM94" s="132"/>
      <c r="AN94" s="132"/>
      <c r="AO94" s="131"/>
      <c r="AP94" s="131"/>
      <c r="AQ94" s="131"/>
      <c r="AR94" s="131"/>
      <c r="AS94" s="131"/>
      <c r="AT94" s="131"/>
      <c r="AU94" s="131"/>
      <c r="AV94" s="131"/>
      <c r="AW94" s="131"/>
      <c r="AX94" s="127"/>
    </row>
    <row r="95" spans="1:50" ht="19.149999999999999" customHeight="1">
      <c r="A95" s="300"/>
      <c r="B95" s="301"/>
      <c r="C95" s="301"/>
      <c r="D95" s="302"/>
      <c r="E95" s="314" t="s">
        <v>199</v>
      </c>
      <c r="F95" s="314"/>
      <c r="G95" s="314"/>
      <c r="H95" s="314"/>
      <c r="I95" s="314"/>
      <c r="J95" s="314"/>
      <c r="K95" s="314"/>
      <c r="L95" s="314"/>
      <c r="M95" s="314"/>
      <c r="N95" s="314"/>
      <c r="O95" s="314"/>
      <c r="P95" s="315">
        <f>ROUND((P93+P94)*0.2,-1)</f>
        <v>0</v>
      </c>
      <c r="Q95" s="316"/>
      <c r="R95" s="316"/>
      <c r="S95" s="316"/>
      <c r="T95" s="317"/>
      <c r="U95" s="306" t="s">
        <v>212</v>
      </c>
      <c r="V95" s="307"/>
      <c r="W95" s="307"/>
      <c r="X95" s="307"/>
      <c r="Y95" s="307"/>
      <c r="Z95" s="307"/>
      <c r="AA95" s="307"/>
      <c r="AB95" s="307"/>
      <c r="AC95" s="307"/>
      <c r="AD95" s="307"/>
      <c r="AE95" s="307"/>
      <c r="AF95" s="307"/>
      <c r="AG95" s="307"/>
      <c r="AH95" s="307"/>
      <c r="AI95" s="307"/>
      <c r="AJ95" s="307"/>
      <c r="AK95" s="307"/>
      <c r="AL95" s="307"/>
      <c r="AM95" s="307"/>
      <c r="AN95" s="307"/>
      <c r="AO95" s="307"/>
      <c r="AP95" s="307"/>
      <c r="AQ95" s="307"/>
      <c r="AR95" s="307"/>
      <c r="AS95" s="307"/>
      <c r="AT95" s="307"/>
      <c r="AU95" s="307"/>
      <c r="AV95" s="307"/>
      <c r="AW95" s="307"/>
      <c r="AX95" s="308"/>
    </row>
    <row r="96" spans="1:50" ht="19.149999999999999" customHeight="1">
      <c r="A96" s="303"/>
      <c r="B96" s="304"/>
      <c r="C96" s="304"/>
      <c r="D96" s="305"/>
      <c r="E96" s="318" t="s">
        <v>89</v>
      </c>
      <c r="F96" s="318"/>
      <c r="G96" s="318"/>
      <c r="H96" s="318"/>
      <c r="I96" s="318"/>
      <c r="J96" s="318"/>
      <c r="K96" s="318"/>
      <c r="L96" s="318"/>
      <c r="M96" s="318"/>
      <c r="N96" s="318"/>
      <c r="O96" s="318"/>
      <c r="P96" s="319">
        <f>SUM(P93:P95)</f>
        <v>0</v>
      </c>
      <c r="Q96" s="320"/>
      <c r="R96" s="320"/>
      <c r="S96" s="320"/>
      <c r="T96" s="320"/>
      <c r="U96" s="306" t="s">
        <v>213</v>
      </c>
      <c r="V96" s="307"/>
      <c r="W96" s="307"/>
      <c r="X96" s="307"/>
      <c r="Y96" s="307"/>
      <c r="Z96" s="307"/>
      <c r="AA96" s="307"/>
      <c r="AB96" s="307"/>
      <c r="AC96" s="307"/>
      <c r="AD96" s="307"/>
      <c r="AE96" s="307"/>
      <c r="AF96" s="307"/>
      <c r="AG96" s="307"/>
      <c r="AH96" s="307"/>
      <c r="AI96" s="307"/>
      <c r="AJ96" s="307"/>
      <c r="AK96" s="307"/>
      <c r="AL96" s="307"/>
      <c r="AM96" s="307"/>
      <c r="AN96" s="307"/>
      <c r="AO96" s="307"/>
      <c r="AP96" s="307"/>
      <c r="AQ96" s="307"/>
      <c r="AR96" s="307"/>
      <c r="AS96" s="307"/>
      <c r="AT96" s="307"/>
      <c r="AU96" s="307"/>
      <c r="AV96" s="307"/>
      <c r="AW96" s="307"/>
      <c r="AX96" s="308"/>
    </row>
    <row r="97" spans="1:50" ht="19.149999999999999" customHeight="1" thickBot="1">
      <c r="A97" s="270" t="s">
        <v>85</v>
      </c>
      <c r="B97" s="270"/>
      <c r="C97" s="270"/>
      <c r="D97" s="270"/>
      <c r="E97" s="270"/>
      <c r="F97" s="270"/>
      <c r="G97" s="270"/>
      <c r="H97" s="270"/>
      <c r="I97" s="270"/>
      <c r="J97" s="270"/>
      <c r="K97" s="270"/>
      <c r="L97" s="270"/>
      <c r="M97" s="270"/>
      <c r="N97" s="270"/>
      <c r="O97" s="270"/>
      <c r="P97" s="271">
        <f>ROUND(P96*0.3,-1)</f>
        <v>0</v>
      </c>
      <c r="Q97" s="272"/>
      <c r="R97" s="272"/>
      <c r="S97" s="272"/>
      <c r="T97" s="272"/>
      <c r="U97" s="273" t="s">
        <v>90</v>
      </c>
      <c r="V97" s="274"/>
      <c r="W97" s="274"/>
      <c r="X97" s="274"/>
      <c r="Y97" s="274"/>
      <c r="Z97" s="274"/>
      <c r="AA97" s="274"/>
      <c r="AB97" s="274"/>
      <c r="AC97" s="274"/>
      <c r="AD97" s="274"/>
      <c r="AE97" s="274"/>
      <c r="AF97" s="274"/>
      <c r="AG97" s="274"/>
      <c r="AH97" s="274"/>
      <c r="AI97" s="274"/>
      <c r="AJ97" s="274"/>
      <c r="AK97" s="274"/>
      <c r="AL97" s="274"/>
      <c r="AM97" s="274"/>
      <c r="AN97" s="274"/>
      <c r="AO97" s="274"/>
      <c r="AP97" s="274"/>
      <c r="AQ97" s="274"/>
      <c r="AR97" s="274"/>
      <c r="AS97" s="274"/>
      <c r="AT97" s="274"/>
      <c r="AU97" s="274"/>
      <c r="AV97" s="274"/>
      <c r="AW97" s="274"/>
      <c r="AX97" s="275"/>
    </row>
    <row r="98" spans="1:50" ht="19.149999999999999" customHeight="1" thickTop="1" thickBot="1">
      <c r="A98" s="276" t="s">
        <v>93</v>
      </c>
      <c r="B98" s="276"/>
      <c r="C98" s="276"/>
      <c r="D98" s="276"/>
      <c r="E98" s="276"/>
      <c r="F98" s="276"/>
      <c r="G98" s="276"/>
      <c r="H98" s="276"/>
      <c r="I98" s="276"/>
      <c r="J98" s="276"/>
      <c r="K98" s="276"/>
      <c r="L98" s="276"/>
      <c r="M98" s="276"/>
      <c r="N98" s="276"/>
      <c r="O98" s="277"/>
      <c r="P98" s="278">
        <f>P96+P97</f>
        <v>0</v>
      </c>
      <c r="Q98" s="279"/>
      <c r="R98" s="279"/>
      <c r="S98" s="279"/>
      <c r="T98" s="280"/>
      <c r="U98" s="281"/>
      <c r="V98" s="281"/>
      <c r="W98" s="281"/>
      <c r="X98" s="281"/>
      <c r="Y98" s="281"/>
      <c r="Z98" s="281"/>
      <c r="AA98" s="281"/>
      <c r="AB98" s="281"/>
      <c r="AC98" s="281"/>
      <c r="AD98" s="281"/>
      <c r="AE98" s="281"/>
      <c r="AF98" s="281"/>
      <c r="AG98" s="281"/>
      <c r="AH98" s="281"/>
      <c r="AI98" s="281"/>
      <c r="AJ98" s="281"/>
      <c r="AK98" s="281"/>
      <c r="AL98" s="281"/>
      <c r="AM98" s="281"/>
      <c r="AN98" s="281"/>
      <c r="AO98" s="281"/>
      <c r="AP98" s="281"/>
      <c r="AQ98" s="281"/>
      <c r="AR98" s="281"/>
      <c r="AS98" s="281"/>
      <c r="AT98" s="281"/>
      <c r="AU98" s="281"/>
      <c r="AV98" s="281"/>
      <c r="AW98" s="281"/>
      <c r="AX98" s="282"/>
    </row>
    <row r="99" spans="1:50" ht="19.149999999999999" customHeight="1" thickBot="1">
      <c r="A99" s="283" t="s">
        <v>94</v>
      </c>
      <c r="B99" s="284"/>
      <c r="C99" s="284"/>
      <c r="D99" s="284"/>
      <c r="E99" s="284"/>
      <c r="F99" s="284"/>
      <c r="G99" s="284"/>
      <c r="H99" s="284"/>
      <c r="I99" s="284"/>
      <c r="J99" s="284"/>
      <c r="K99" s="284"/>
      <c r="L99" s="284"/>
      <c r="M99" s="284"/>
      <c r="N99" s="284"/>
      <c r="O99" s="285"/>
      <c r="P99" s="286">
        <f>ROUND((U99+1)*P98,0)</f>
        <v>0</v>
      </c>
      <c r="Q99" s="287"/>
      <c r="R99" s="287"/>
      <c r="S99" s="287"/>
      <c r="T99" s="288"/>
      <c r="U99" s="289">
        <v>0.1</v>
      </c>
      <c r="V99" s="290"/>
      <c r="W99" s="290"/>
      <c r="X99" s="290"/>
      <c r="Y99" s="291"/>
      <c r="Z99" s="291"/>
      <c r="AA99" s="291"/>
      <c r="AB99" s="291"/>
      <c r="AC99" s="291"/>
      <c r="AD99" s="291"/>
      <c r="AE99" s="291"/>
      <c r="AF99" s="291"/>
      <c r="AG99" s="291"/>
      <c r="AH99" s="291"/>
      <c r="AI99" s="291"/>
      <c r="AJ99" s="291"/>
      <c r="AK99" s="291"/>
      <c r="AL99" s="291"/>
      <c r="AM99" s="291"/>
      <c r="AN99" s="291"/>
      <c r="AO99" s="291"/>
      <c r="AP99" s="291"/>
      <c r="AQ99" s="291"/>
      <c r="AR99" s="291"/>
      <c r="AS99" s="291"/>
      <c r="AT99" s="291"/>
      <c r="AU99" s="291"/>
      <c r="AV99" s="291"/>
      <c r="AW99" s="291"/>
      <c r="AX99" s="292"/>
    </row>
    <row r="100" spans="1:50" ht="21" customHeight="1"/>
    <row r="101" spans="1:50" ht="21" customHeight="1"/>
    <row r="102" spans="1:50" ht="21" customHeight="1"/>
    <row r="103" spans="1:50" ht="21" customHeight="1"/>
    <row r="104" spans="1:50" ht="19.149999999999999" customHeight="1">
      <c r="A104" s="152" t="s">
        <v>179</v>
      </c>
      <c r="B104" s="152"/>
      <c r="C104" s="152"/>
      <c r="D104" s="152"/>
      <c r="E104" s="152"/>
      <c r="F104" s="152"/>
      <c r="G104" s="112"/>
      <c r="H104" s="112"/>
      <c r="I104" s="112"/>
      <c r="J104" s="112"/>
      <c r="K104" s="112"/>
      <c r="L104" s="112"/>
      <c r="M104" s="112"/>
      <c r="N104" s="112"/>
      <c r="O104" s="112"/>
      <c r="P104" s="112"/>
      <c r="Q104" s="112"/>
      <c r="R104" s="112"/>
      <c r="S104" s="112"/>
      <c r="T104" s="112"/>
      <c r="U104" s="112"/>
      <c r="V104" s="112"/>
      <c r="W104" s="112"/>
      <c r="X104" s="112"/>
      <c r="Y104" s="112"/>
      <c r="Z104" s="112"/>
      <c r="AA104" s="112"/>
      <c r="AB104" s="112"/>
      <c r="AC104" s="112"/>
      <c r="AD104" s="112"/>
      <c r="AE104" s="112"/>
      <c r="AF104" s="112"/>
      <c r="AG104" s="112"/>
      <c r="AH104" s="112"/>
      <c r="AI104" s="112"/>
      <c r="AJ104" s="112"/>
      <c r="AK104" s="112"/>
      <c r="AL104" s="112"/>
      <c r="AM104" s="112"/>
      <c r="AN104" s="112"/>
      <c r="AO104" s="112"/>
      <c r="AP104" s="112"/>
      <c r="AQ104" s="112"/>
      <c r="AR104" s="112"/>
      <c r="AS104" s="112"/>
      <c r="AT104" s="112"/>
      <c r="AU104" s="112"/>
      <c r="AV104" s="112"/>
      <c r="AW104" s="112"/>
      <c r="AX104" s="112"/>
    </row>
    <row r="105" spans="1:50" ht="19.149999999999999" customHeight="1">
      <c r="A105" s="293" t="s">
        <v>77</v>
      </c>
      <c r="B105" s="293"/>
      <c r="C105" s="293"/>
      <c r="D105" s="293"/>
      <c r="E105" s="294" t="s">
        <v>78</v>
      </c>
      <c r="F105" s="294"/>
      <c r="G105" s="294"/>
      <c r="H105" s="294"/>
      <c r="I105" s="294"/>
      <c r="J105" s="294"/>
      <c r="K105" s="294"/>
      <c r="L105" s="294"/>
      <c r="M105" s="294"/>
      <c r="N105" s="294"/>
      <c r="O105" s="294"/>
      <c r="P105" s="295" t="s">
        <v>79</v>
      </c>
      <c r="Q105" s="296"/>
      <c r="R105" s="296"/>
      <c r="S105" s="296"/>
      <c r="T105" s="296"/>
      <c r="U105" s="293" t="s">
        <v>88</v>
      </c>
      <c r="V105" s="293"/>
      <c r="W105" s="293"/>
      <c r="X105" s="293"/>
      <c r="Y105" s="293"/>
      <c r="Z105" s="293"/>
      <c r="AA105" s="293"/>
      <c r="AB105" s="293"/>
      <c r="AC105" s="293"/>
      <c r="AD105" s="293"/>
      <c r="AE105" s="293"/>
      <c r="AF105" s="293"/>
      <c r="AG105" s="293"/>
      <c r="AH105" s="293"/>
      <c r="AI105" s="293"/>
      <c r="AJ105" s="293"/>
      <c r="AK105" s="293"/>
      <c r="AL105" s="293"/>
      <c r="AM105" s="293"/>
      <c r="AN105" s="293"/>
      <c r="AO105" s="293"/>
      <c r="AP105" s="293"/>
      <c r="AQ105" s="293"/>
      <c r="AR105" s="293"/>
      <c r="AS105" s="293"/>
      <c r="AT105" s="293"/>
      <c r="AU105" s="293"/>
      <c r="AV105" s="293"/>
      <c r="AW105" s="293"/>
      <c r="AX105" s="293"/>
    </row>
    <row r="106" spans="1:50" ht="19.149999999999999" customHeight="1">
      <c r="A106" s="297" t="s">
        <v>81</v>
      </c>
      <c r="B106" s="298"/>
      <c r="C106" s="298"/>
      <c r="D106" s="299"/>
      <c r="E106" s="372" t="s">
        <v>205</v>
      </c>
      <c r="F106" s="373"/>
      <c r="G106" s="373"/>
      <c r="H106" s="373"/>
      <c r="I106" s="373"/>
      <c r="J106" s="373"/>
      <c r="K106" s="373"/>
      <c r="L106" s="373"/>
      <c r="M106" s="373"/>
      <c r="N106" s="373"/>
      <c r="O106" s="374"/>
      <c r="P106" s="378">
        <f>U107</f>
        <v>0</v>
      </c>
      <c r="Q106" s="379"/>
      <c r="R106" s="379"/>
      <c r="S106" s="379"/>
      <c r="T106" s="380"/>
      <c r="U106" s="138"/>
      <c r="V106" s="139"/>
      <c r="W106" s="139"/>
      <c r="X106" s="139"/>
      <c r="Y106" s="123"/>
      <c r="Z106" s="123"/>
      <c r="AA106" s="123"/>
      <c r="AB106" s="123"/>
      <c r="AC106" s="123"/>
      <c r="AD106" s="123"/>
      <c r="AE106" s="123"/>
      <c r="AF106" s="123"/>
      <c r="AG106" s="123"/>
      <c r="AH106" s="123"/>
      <c r="AI106" s="123"/>
      <c r="AJ106" s="123"/>
      <c r="AK106" s="123"/>
      <c r="AL106" s="123"/>
      <c r="AM106" s="123"/>
      <c r="AN106" s="123"/>
      <c r="AO106" s="123"/>
      <c r="AP106" s="123"/>
      <c r="AQ106" s="179"/>
      <c r="AR106" s="117"/>
      <c r="AS106" s="117"/>
      <c r="AT106" s="117"/>
      <c r="AU106" s="117"/>
      <c r="AV106" s="117"/>
      <c r="AW106" s="117"/>
      <c r="AX106" s="143"/>
    </row>
    <row r="107" spans="1:50" ht="19.149999999999999" customHeight="1">
      <c r="A107" s="300"/>
      <c r="B107" s="301"/>
      <c r="C107" s="301"/>
      <c r="D107" s="302"/>
      <c r="E107" s="375"/>
      <c r="F107" s="376"/>
      <c r="G107" s="376"/>
      <c r="H107" s="376"/>
      <c r="I107" s="376"/>
      <c r="J107" s="376"/>
      <c r="K107" s="376"/>
      <c r="L107" s="376"/>
      <c r="M107" s="376"/>
      <c r="N107" s="376"/>
      <c r="O107" s="377"/>
      <c r="P107" s="381">
        <f t="shared" ref="P107" si="2">ROUNDDOWN(U107*AA107,0)</f>
        <v>0</v>
      </c>
      <c r="Q107" s="382"/>
      <c r="R107" s="382"/>
      <c r="S107" s="382"/>
      <c r="T107" s="383"/>
      <c r="U107" s="370">
        <f>SUM(⑤コホート追加用算出表!K8:K10)</f>
        <v>0</v>
      </c>
      <c r="V107" s="371" t="e">
        <f>ROUNDDOWN((#REF!+#REF!+#REF!+#REF!)/1.2/1.3,-3)</f>
        <v>#REF!</v>
      </c>
      <c r="W107" s="371" t="e">
        <f>ROUNDDOWN((#REF!+#REF!+#REF!+#REF!)/1.2/1.3,-3)</f>
        <v>#REF!</v>
      </c>
      <c r="X107" s="371" t="e">
        <f>ROUNDDOWN((#REF!+#REF!+#REF!+#REF!)/1.2/1.3,-3)</f>
        <v>#REF!</v>
      </c>
      <c r="Y107" s="124" t="s">
        <v>92</v>
      </c>
      <c r="Z107" s="124" t="s">
        <v>222</v>
      </c>
      <c r="AA107" s="231"/>
      <c r="AB107" s="231"/>
      <c r="AC107" s="124"/>
      <c r="AD107" s="124"/>
      <c r="AE107" s="124"/>
      <c r="AF107" s="124"/>
      <c r="AG107" s="124"/>
      <c r="AH107" s="124"/>
      <c r="AI107" s="124"/>
      <c r="AJ107" s="124"/>
      <c r="AK107" s="124"/>
      <c r="AL107" s="124"/>
      <c r="AM107" s="124"/>
      <c r="AN107" s="124"/>
      <c r="AO107" s="124"/>
      <c r="AP107" s="124"/>
      <c r="AQ107" s="180"/>
      <c r="AR107" s="131"/>
      <c r="AS107" s="131"/>
      <c r="AT107" s="131"/>
      <c r="AU107" s="131"/>
      <c r="AV107" s="131"/>
      <c r="AW107" s="131"/>
      <c r="AX107" s="127"/>
    </row>
    <row r="108" spans="1:50" ht="19.149999999999999" customHeight="1">
      <c r="A108" s="300"/>
      <c r="B108" s="301"/>
      <c r="C108" s="301"/>
      <c r="D108" s="302"/>
      <c r="E108" s="314" t="s">
        <v>206</v>
      </c>
      <c r="F108" s="314"/>
      <c r="G108" s="314"/>
      <c r="H108" s="314"/>
      <c r="I108" s="314"/>
      <c r="J108" s="314"/>
      <c r="K108" s="314"/>
      <c r="L108" s="314"/>
      <c r="M108" s="314"/>
      <c r="N108" s="314"/>
      <c r="O108" s="314"/>
      <c r="P108" s="315">
        <f>ROUND(P106*0.2,-1)</f>
        <v>0</v>
      </c>
      <c r="Q108" s="316"/>
      <c r="R108" s="316"/>
      <c r="S108" s="316"/>
      <c r="T108" s="317"/>
      <c r="U108" s="306" t="s">
        <v>208</v>
      </c>
      <c r="V108" s="307"/>
      <c r="W108" s="307"/>
      <c r="X108" s="307"/>
      <c r="Y108" s="307"/>
      <c r="Z108" s="307"/>
      <c r="AA108" s="307"/>
      <c r="AB108" s="307"/>
      <c r="AC108" s="307"/>
      <c r="AD108" s="307"/>
      <c r="AE108" s="307"/>
      <c r="AF108" s="307"/>
      <c r="AG108" s="307"/>
      <c r="AH108" s="307"/>
      <c r="AI108" s="307"/>
      <c r="AJ108" s="307"/>
      <c r="AK108" s="307"/>
      <c r="AL108" s="307"/>
      <c r="AM108" s="307"/>
      <c r="AN108" s="307"/>
      <c r="AO108" s="307"/>
      <c r="AP108" s="307"/>
      <c r="AQ108" s="307"/>
      <c r="AR108" s="307"/>
      <c r="AS108" s="307"/>
      <c r="AT108" s="307"/>
      <c r="AU108" s="307"/>
      <c r="AV108" s="307"/>
      <c r="AW108" s="307"/>
      <c r="AX108" s="308"/>
    </row>
    <row r="109" spans="1:50" ht="19.149999999999999" customHeight="1">
      <c r="A109" s="303"/>
      <c r="B109" s="304"/>
      <c r="C109" s="304"/>
      <c r="D109" s="305"/>
      <c r="E109" s="318" t="s">
        <v>89</v>
      </c>
      <c r="F109" s="318"/>
      <c r="G109" s="318"/>
      <c r="H109" s="318"/>
      <c r="I109" s="318"/>
      <c r="J109" s="318"/>
      <c r="K109" s="318"/>
      <c r="L109" s="318"/>
      <c r="M109" s="318"/>
      <c r="N109" s="318"/>
      <c r="O109" s="318"/>
      <c r="P109" s="319">
        <f>SUM(P106:P108)</f>
        <v>0</v>
      </c>
      <c r="Q109" s="320"/>
      <c r="R109" s="320"/>
      <c r="S109" s="320"/>
      <c r="T109" s="320"/>
      <c r="U109" s="306" t="s">
        <v>207</v>
      </c>
      <c r="V109" s="307"/>
      <c r="W109" s="307"/>
      <c r="X109" s="307"/>
      <c r="Y109" s="307"/>
      <c r="Z109" s="307"/>
      <c r="AA109" s="307"/>
      <c r="AB109" s="307"/>
      <c r="AC109" s="307"/>
      <c r="AD109" s="307"/>
      <c r="AE109" s="307"/>
      <c r="AF109" s="307"/>
      <c r="AG109" s="307"/>
      <c r="AH109" s="307"/>
      <c r="AI109" s="307"/>
      <c r="AJ109" s="307"/>
      <c r="AK109" s="307"/>
      <c r="AL109" s="307"/>
      <c r="AM109" s="307"/>
      <c r="AN109" s="307"/>
      <c r="AO109" s="307"/>
      <c r="AP109" s="307"/>
      <c r="AQ109" s="307"/>
      <c r="AR109" s="307"/>
      <c r="AS109" s="307"/>
      <c r="AT109" s="307"/>
      <c r="AU109" s="307"/>
      <c r="AV109" s="307"/>
      <c r="AW109" s="307"/>
      <c r="AX109" s="308"/>
    </row>
    <row r="110" spans="1:50" ht="19.149999999999999" customHeight="1" thickBot="1">
      <c r="A110" s="270" t="s">
        <v>85</v>
      </c>
      <c r="B110" s="270"/>
      <c r="C110" s="270"/>
      <c r="D110" s="270"/>
      <c r="E110" s="270"/>
      <c r="F110" s="270"/>
      <c r="G110" s="270"/>
      <c r="H110" s="270"/>
      <c r="I110" s="270"/>
      <c r="J110" s="270"/>
      <c r="K110" s="270"/>
      <c r="L110" s="270"/>
      <c r="M110" s="270"/>
      <c r="N110" s="270"/>
      <c r="O110" s="270"/>
      <c r="P110" s="271">
        <f>ROUND(P109*0.3,-1)</f>
        <v>0</v>
      </c>
      <c r="Q110" s="272"/>
      <c r="R110" s="272"/>
      <c r="S110" s="272"/>
      <c r="T110" s="272"/>
      <c r="U110" s="273" t="s">
        <v>90</v>
      </c>
      <c r="V110" s="274"/>
      <c r="W110" s="274"/>
      <c r="X110" s="274"/>
      <c r="Y110" s="274"/>
      <c r="Z110" s="274"/>
      <c r="AA110" s="274"/>
      <c r="AB110" s="274"/>
      <c r="AC110" s="274"/>
      <c r="AD110" s="274"/>
      <c r="AE110" s="274"/>
      <c r="AF110" s="274"/>
      <c r="AG110" s="274"/>
      <c r="AH110" s="274"/>
      <c r="AI110" s="274"/>
      <c r="AJ110" s="274"/>
      <c r="AK110" s="274"/>
      <c r="AL110" s="274"/>
      <c r="AM110" s="274"/>
      <c r="AN110" s="274"/>
      <c r="AO110" s="274"/>
      <c r="AP110" s="274"/>
      <c r="AQ110" s="274"/>
      <c r="AR110" s="274"/>
      <c r="AS110" s="274"/>
      <c r="AT110" s="274"/>
      <c r="AU110" s="274"/>
      <c r="AV110" s="274"/>
      <c r="AW110" s="274"/>
      <c r="AX110" s="275"/>
    </row>
    <row r="111" spans="1:50" ht="19.149999999999999" customHeight="1" thickTop="1" thickBot="1">
      <c r="A111" s="276" t="s">
        <v>93</v>
      </c>
      <c r="B111" s="276"/>
      <c r="C111" s="276"/>
      <c r="D111" s="276"/>
      <c r="E111" s="276"/>
      <c r="F111" s="276"/>
      <c r="G111" s="276"/>
      <c r="H111" s="276"/>
      <c r="I111" s="276"/>
      <c r="J111" s="276"/>
      <c r="K111" s="276"/>
      <c r="L111" s="276"/>
      <c r="M111" s="276"/>
      <c r="N111" s="276"/>
      <c r="O111" s="277"/>
      <c r="P111" s="278">
        <f>P109+P110</f>
        <v>0</v>
      </c>
      <c r="Q111" s="279"/>
      <c r="R111" s="279"/>
      <c r="S111" s="279"/>
      <c r="T111" s="280"/>
      <c r="U111" s="281"/>
      <c r="V111" s="281"/>
      <c r="W111" s="281"/>
      <c r="X111" s="281"/>
      <c r="Y111" s="281"/>
      <c r="Z111" s="281"/>
      <c r="AA111" s="281"/>
      <c r="AB111" s="281"/>
      <c r="AC111" s="281"/>
      <c r="AD111" s="281"/>
      <c r="AE111" s="281"/>
      <c r="AF111" s="281"/>
      <c r="AG111" s="281"/>
      <c r="AH111" s="281"/>
      <c r="AI111" s="281"/>
      <c r="AJ111" s="281"/>
      <c r="AK111" s="281"/>
      <c r="AL111" s="281"/>
      <c r="AM111" s="281"/>
      <c r="AN111" s="281"/>
      <c r="AO111" s="281"/>
      <c r="AP111" s="281"/>
      <c r="AQ111" s="281"/>
      <c r="AR111" s="281"/>
      <c r="AS111" s="281"/>
      <c r="AT111" s="281"/>
      <c r="AU111" s="281"/>
      <c r="AV111" s="281"/>
      <c r="AW111" s="281"/>
      <c r="AX111" s="282"/>
    </row>
    <row r="112" spans="1:50" ht="19.149999999999999" customHeight="1" thickBot="1">
      <c r="A112" s="283" t="s">
        <v>94</v>
      </c>
      <c r="B112" s="284"/>
      <c r="C112" s="284"/>
      <c r="D112" s="284"/>
      <c r="E112" s="284"/>
      <c r="F112" s="284"/>
      <c r="G112" s="284"/>
      <c r="H112" s="284"/>
      <c r="I112" s="284"/>
      <c r="J112" s="284"/>
      <c r="K112" s="284"/>
      <c r="L112" s="284"/>
      <c r="M112" s="284"/>
      <c r="N112" s="284"/>
      <c r="O112" s="285"/>
      <c r="P112" s="286">
        <f>ROUND((U112+1)*P111,0)</f>
        <v>0</v>
      </c>
      <c r="Q112" s="287"/>
      <c r="R112" s="287"/>
      <c r="S112" s="287"/>
      <c r="T112" s="288"/>
      <c r="U112" s="289">
        <v>0.1</v>
      </c>
      <c r="V112" s="290"/>
      <c r="W112" s="290"/>
      <c r="X112" s="290"/>
      <c r="Y112" s="291"/>
      <c r="Z112" s="291"/>
      <c r="AA112" s="291"/>
      <c r="AB112" s="291"/>
      <c r="AC112" s="291"/>
      <c r="AD112" s="291"/>
      <c r="AE112" s="291"/>
      <c r="AF112" s="291"/>
      <c r="AG112" s="291"/>
      <c r="AH112" s="291"/>
      <c r="AI112" s="291"/>
      <c r="AJ112" s="291"/>
      <c r="AK112" s="291"/>
      <c r="AL112" s="291"/>
      <c r="AM112" s="291"/>
      <c r="AN112" s="291"/>
      <c r="AO112" s="291"/>
      <c r="AP112" s="291"/>
      <c r="AQ112" s="291"/>
      <c r="AR112" s="291"/>
      <c r="AS112" s="291"/>
      <c r="AT112" s="291"/>
      <c r="AU112" s="291"/>
      <c r="AV112" s="291"/>
      <c r="AW112" s="291"/>
      <c r="AX112" s="292"/>
    </row>
    <row r="113" ht="21" customHeight="1"/>
    <row r="114" ht="21" customHeight="1"/>
    <row r="115" ht="21" customHeight="1"/>
    <row r="116" ht="21" customHeight="1"/>
    <row r="117" ht="21" customHeight="1"/>
    <row r="118" ht="21" customHeight="1"/>
    <row r="119" ht="21" customHeight="1"/>
    <row r="120" ht="21" customHeight="1"/>
    <row r="121" ht="21" customHeight="1"/>
    <row r="122" ht="21" customHeight="1"/>
    <row r="123" ht="21" customHeight="1"/>
    <row r="124" ht="21" customHeight="1"/>
    <row r="125" ht="21" customHeight="1"/>
    <row r="126" ht="21" customHeight="1"/>
    <row r="127" ht="21" customHeight="1"/>
    <row r="128" ht="21" customHeight="1"/>
    <row r="129" ht="21" customHeight="1"/>
    <row r="130" ht="21" customHeight="1"/>
    <row r="131" ht="21" customHeight="1"/>
    <row r="132" ht="21" customHeight="1"/>
    <row r="133" ht="21" customHeight="1"/>
    <row r="134" ht="21" customHeight="1"/>
    <row r="135" ht="21" customHeight="1"/>
  </sheetData>
  <mergeCells count="254">
    <mergeCell ref="AB26:AE26"/>
    <mergeCell ref="AB27:AE27"/>
    <mergeCell ref="AB28:AE28"/>
    <mergeCell ref="AB29:AE29"/>
    <mergeCell ref="AB34:AE34"/>
    <mergeCell ref="AB30:AE30"/>
    <mergeCell ref="AB31:AE31"/>
    <mergeCell ref="AB32:AE32"/>
    <mergeCell ref="E30:V30"/>
    <mergeCell ref="E32:V32"/>
    <mergeCell ref="E31:V31"/>
    <mergeCell ref="W26:AA26"/>
    <mergeCell ref="W27:AA27"/>
    <mergeCell ref="W28:AA28"/>
    <mergeCell ref="W29:AA29"/>
    <mergeCell ref="W34:AA34"/>
    <mergeCell ref="W30:AA30"/>
    <mergeCell ref="W31:AA31"/>
    <mergeCell ref="W32:AA32"/>
    <mergeCell ref="A75:O75"/>
    <mergeCell ref="P75:T75"/>
    <mergeCell ref="U75:AX75"/>
    <mergeCell ref="A76:O76"/>
    <mergeCell ref="P76:T76"/>
    <mergeCell ref="U76:AX76"/>
    <mergeCell ref="A77:O77"/>
    <mergeCell ref="P77:T77"/>
    <mergeCell ref="U77:X77"/>
    <mergeCell ref="Y77:AX77"/>
    <mergeCell ref="A66:D66"/>
    <mergeCell ref="E66:O66"/>
    <mergeCell ref="P66:T66"/>
    <mergeCell ref="U66:AX66"/>
    <mergeCell ref="A67:D74"/>
    <mergeCell ref="E67:O67"/>
    <mergeCell ref="P67:T67"/>
    <mergeCell ref="U67:X67"/>
    <mergeCell ref="E72:O72"/>
    <mergeCell ref="P72:T72"/>
    <mergeCell ref="U72:X72"/>
    <mergeCell ref="E73:O73"/>
    <mergeCell ref="P73:T73"/>
    <mergeCell ref="U73:AX73"/>
    <mergeCell ref="E74:O74"/>
    <mergeCell ref="P74:T74"/>
    <mergeCell ref="U74:AX74"/>
    <mergeCell ref="Z20:AH20"/>
    <mergeCell ref="AJ20:AQ20"/>
    <mergeCell ref="I16:AX16"/>
    <mergeCell ref="A50:V50"/>
    <mergeCell ref="W50:AA50"/>
    <mergeCell ref="AB50:AX50"/>
    <mergeCell ref="A51:V51"/>
    <mergeCell ref="W51:AA51"/>
    <mergeCell ref="AB51:AX51"/>
    <mergeCell ref="B20:J20"/>
    <mergeCell ref="L20:S20"/>
    <mergeCell ref="A40:V40"/>
    <mergeCell ref="W40:AA40"/>
    <mergeCell ref="E37:V37"/>
    <mergeCell ref="W37:AA37"/>
    <mergeCell ref="AB37:AX37"/>
    <mergeCell ref="A38:V38"/>
    <mergeCell ref="W38:AA38"/>
    <mergeCell ref="AB38:AX38"/>
    <mergeCell ref="A39:V39"/>
    <mergeCell ref="W39:AA39"/>
    <mergeCell ref="AB39:AX39"/>
    <mergeCell ref="AB40:AE40"/>
    <mergeCell ref="AF40:AX40"/>
    <mergeCell ref="A42:D42"/>
    <mergeCell ref="E42:V42"/>
    <mergeCell ref="W42:AA42"/>
    <mergeCell ref="AB42:AX42"/>
    <mergeCell ref="A43:D49"/>
    <mergeCell ref="E46:V46"/>
    <mergeCell ref="W43:AA43"/>
    <mergeCell ref="AB43:AE43"/>
    <mergeCell ref="AJ43:AX43"/>
    <mergeCell ref="E48:V48"/>
    <mergeCell ref="W48:AA48"/>
    <mergeCell ref="AB48:AX48"/>
    <mergeCell ref="E49:V49"/>
    <mergeCell ref="W49:AA49"/>
    <mergeCell ref="AB49:AX49"/>
    <mergeCell ref="E47:V47"/>
    <mergeCell ref="E43:V43"/>
    <mergeCell ref="E44:V44"/>
    <mergeCell ref="E45:V45"/>
    <mergeCell ref="W44:AA44"/>
    <mergeCell ref="W45:AA45"/>
    <mergeCell ref="W46:AA46"/>
    <mergeCell ref="W47:AA47"/>
    <mergeCell ref="AB44:AE44"/>
    <mergeCell ref="A110:O110"/>
    <mergeCell ref="P110:T110"/>
    <mergeCell ref="U110:AX110"/>
    <mergeCell ref="A111:O111"/>
    <mergeCell ref="P111:T111"/>
    <mergeCell ref="U111:AX111"/>
    <mergeCell ref="A112:O112"/>
    <mergeCell ref="P112:T112"/>
    <mergeCell ref="U112:X112"/>
    <mergeCell ref="Y112:AX112"/>
    <mergeCell ref="A105:D105"/>
    <mergeCell ref="E105:O105"/>
    <mergeCell ref="P105:T105"/>
    <mergeCell ref="U105:AX105"/>
    <mergeCell ref="A106:D109"/>
    <mergeCell ref="U107:X107"/>
    <mergeCell ref="E108:O108"/>
    <mergeCell ref="P108:T108"/>
    <mergeCell ref="U108:AX108"/>
    <mergeCell ref="E109:O109"/>
    <mergeCell ref="P109:T109"/>
    <mergeCell ref="U109:AX109"/>
    <mergeCell ref="E106:O107"/>
    <mergeCell ref="P106:T107"/>
    <mergeCell ref="E57:O57"/>
    <mergeCell ref="P57:T57"/>
    <mergeCell ref="E59:O59"/>
    <mergeCell ref="P59:T59"/>
    <mergeCell ref="U59:AX59"/>
    <mergeCell ref="E60:O60"/>
    <mergeCell ref="P60:T60"/>
    <mergeCell ref="A56:D56"/>
    <mergeCell ref="E56:O56"/>
    <mergeCell ref="U60:AX60"/>
    <mergeCell ref="Y5:AC5"/>
    <mergeCell ref="AE5:AI5"/>
    <mergeCell ref="AI11:AX11"/>
    <mergeCell ref="AI12:AU12"/>
    <mergeCell ref="AI14:AU14"/>
    <mergeCell ref="U57:X57"/>
    <mergeCell ref="E58:O58"/>
    <mergeCell ref="P58:T58"/>
    <mergeCell ref="AD1:AG1"/>
    <mergeCell ref="AH1:AW1"/>
    <mergeCell ref="AD2:AG3"/>
    <mergeCell ref="AH2:AW2"/>
    <mergeCell ref="AH3:AW3"/>
    <mergeCell ref="AL4:AN4"/>
    <mergeCell ref="AP4:AQ4"/>
    <mergeCell ref="AS4:AT4"/>
    <mergeCell ref="J5:V5"/>
    <mergeCell ref="P56:T56"/>
    <mergeCell ref="U56:AX56"/>
    <mergeCell ref="U58:X58"/>
    <mergeCell ref="A52:V52"/>
    <mergeCell ref="W52:AA52"/>
    <mergeCell ref="AB52:AE52"/>
    <mergeCell ref="AF52:AX52"/>
    <mergeCell ref="AE63:AG63"/>
    <mergeCell ref="A24:D24"/>
    <mergeCell ref="E24:V24"/>
    <mergeCell ref="W24:AA24"/>
    <mergeCell ref="AB24:AX24"/>
    <mergeCell ref="A25:D37"/>
    <mergeCell ref="E25:V25"/>
    <mergeCell ref="W25:AA25"/>
    <mergeCell ref="AB25:AE25"/>
    <mergeCell ref="E35:V35"/>
    <mergeCell ref="W35:AA35"/>
    <mergeCell ref="AB35:AX35"/>
    <mergeCell ref="E36:V36"/>
    <mergeCell ref="W36:AA36"/>
    <mergeCell ref="AB36:AX36"/>
    <mergeCell ref="E33:V33"/>
    <mergeCell ref="W33:AA33"/>
    <mergeCell ref="AB33:AE33"/>
    <mergeCell ref="E26:V26"/>
    <mergeCell ref="E27:V27"/>
    <mergeCell ref="E29:V29"/>
    <mergeCell ref="E28:V28"/>
    <mergeCell ref="E34:V34"/>
    <mergeCell ref="A57:D60"/>
    <mergeCell ref="A82:D82"/>
    <mergeCell ref="E82:O82"/>
    <mergeCell ref="P82:T82"/>
    <mergeCell ref="U82:AX82"/>
    <mergeCell ref="A83:D86"/>
    <mergeCell ref="E83:O83"/>
    <mergeCell ref="P83:T83"/>
    <mergeCell ref="U83:X83"/>
    <mergeCell ref="E84:O84"/>
    <mergeCell ref="P84:T84"/>
    <mergeCell ref="U84:X84"/>
    <mergeCell ref="E85:O85"/>
    <mergeCell ref="P85:T85"/>
    <mergeCell ref="U85:AX85"/>
    <mergeCell ref="E86:O86"/>
    <mergeCell ref="P86:T86"/>
    <mergeCell ref="U86:AX86"/>
    <mergeCell ref="A87:O87"/>
    <mergeCell ref="P87:T87"/>
    <mergeCell ref="U87:AX87"/>
    <mergeCell ref="A88:O88"/>
    <mergeCell ref="P88:T88"/>
    <mergeCell ref="U88:AX88"/>
    <mergeCell ref="A89:O89"/>
    <mergeCell ref="P89:T89"/>
    <mergeCell ref="U89:X89"/>
    <mergeCell ref="Y89:AX89"/>
    <mergeCell ref="A92:D92"/>
    <mergeCell ref="E92:O92"/>
    <mergeCell ref="P92:T92"/>
    <mergeCell ref="U92:AX92"/>
    <mergeCell ref="A93:D96"/>
    <mergeCell ref="E93:O93"/>
    <mergeCell ref="P93:T93"/>
    <mergeCell ref="U93:X93"/>
    <mergeCell ref="E94:O94"/>
    <mergeCell ref="P94:T94"/>
    <mergeCell ref="U94:X94"/>
    <mergeCell ref="E95:O95"/>
    <mergeCell ref="P95:T95"/>
    <mergeCell ref="U95:AX95"/>
    <mergeCell ref="E96:O96"/>
    <mergeCell ref="P96:T96"/>
    <mergeCell ref="U96:AX96"/>
    <mergeCell ref="A97:O97"/>
    <mergeCell ref="P97:T97"/>
    <mergeCell ref="U97:AX97"/>
    <mergeCell ref="A98:O98"/>
    <mergeCell ref="P98:T98"/>
    <mergeCell ref="U98:AX98"/>
    <mergeCell ref="A99:O99"/>
    <mergeCell ref="P99:T99"/>
    <mergeCell ref="U99:X99"/>
    <mergeCell ref="Y99:AX99"/>
    <mergeCell ref="AB45:AE45"/>
    <mergeCell ref="AB46:AE46"/>
    <mergeCell ref="AB47:AE47"/>
    <mergeCell ref="E68:O68"/>
    <mergeCell ref="E69:O69"/>
    <mergeCell ref="E70:O70"/>
    <mergeCell ref="E71:O71"/>
    <mergeCell ref="P68:T68"/>
    <mergeCell ref="P69:T69"/>
    <mergeCell ref="P70:T70"/>
    <mergeCell ref="P71:T71"/>
    <mergeCell ref="U68:AG68"/>
    <mergeCell ref="U69:AG69"/>
    <mergeCell ref="U70:AG70"/>
    <mergeCell ref="U71:AG71"/>
    <mergeCell ref="A61:O61"/>
    <mergeCell ref="P61:T61"/>
    <mergeCell ref="U61:AX61"/>
    <mergeCell ref="A62:O62"/>
    <mergeCell ref="P62:T62"/>
    <mergeCell ref="U62:AX62"/>
    <mergeCell ref="A63:O63"/>
    <mergeCell ref="P63:T63"/>
    <mergeCell ref="U63:X63"/>
  </mergeCells>
  <phoneticPr fontId="2"/>
  <dataValidations count="3">
    <dataValidation type="list" allowBlank="1" showInputMessage="1" showErrorMessage="1" sqref="V65503:V65512 JR65503:JR65512 TN65503:TN65512 ADJ65503:ADJ65512 ANF65503:ANF65512 AXB65503:AXB65512 BGX65503:BGX65512 BQT65503:BQT65512 CAP65503:CAP65512 CKL65503:CKL65512 CUH65503:CUH65512 DED65503:DED65512 DNZ65503:DNZ65512 DXV65503:DXV65512 EHR65503:EHR65512 ERN65503:ERN65512 FBJ65503:FBJ65512 FLF65503:FLF65512 FVB65503:FVB65512 GEX65503:GEX65512 GOT65503:GOT65512 GYP65503:GYP65512 HIL65503:HIL65512 HSH65503:HSH65512 ICD65503:ICD65512 ILZ65503:ILZ65512 IVV65503:IVV65512 JFR65503:JFR65512 JPN65503:JPN65512 JZJ65503:JZJ65512 KJF65503:KJF65512 KTB65503:KTB65512 LCX65503:LCX65512 LMT65503:LMT65512 LWP65503:LWP65512 MGL65503:MGL65512 MQH65503:MQH65512 NAD65503:NAD65512 NJZ65503:NJZ65512 NTV65503:NTV65512 ODR65503:ODR65512 ONN65503:ONN65512 OXJ65503:OXJ65512 PHF65503:PHF65512 PRB65503:PRB65512 QAX65503:QAX65512 QKT65503:QKT65512 QUP65503:QUP65512 REL65503:REL65512 ROH65503:ROH65512 RYD65503:RYD65512 SHZ65503:SHZ65512 SRV65503:SRV65512 TBR65503:TBR65512 TLN65503:TLN65512 TVJ65503:TVJ65512 UFF65503:UFF65512 UPB65503:UPB65512 UYX65503:UYX65512 VIT65503:VIT65512 VSP65503:VSP65512 WCL65503:WCL65512 WMH65503:WMH65512 WWD65503:WWD65512 V131039:V131048 JR131039:JR131048 TN131039:TN131048 ADJ131039:ADJ131048 ANF131039:ANF131048 AXB131039:AXB131048 BGX131039:BGX131048 BQT131039:BQT131048 CAP131039:CAP131048 CKL131039:CKL131048 CUH131039:CUH131048 DED131039:DED131048 DNZ131039:DNZ131048 DXV131039:DXV131048 EHR131039:EHR131048 ERN131039:ERN131048 FBJ131039:FBJ131048 FLF131039:FLF131048 FVB131039:FVB131048 GEX131039:GEX131048 GOT131039:GOT131048 GYP131039:GYP131048 HIL131039:HIL131048 HSH131039:HSH131048 ICD131039:ICD131048 ILZ131039:ILZ131048 IVV131039:IVV131048 JFR131039:JFR131048 JPN131039:JPN131048 JZJ131039:JZJ131048 KJF131039:KJF131048 KTB131039:KTB131048 LCX131039:LCX131048 LMT131039:LMT131048 LWP131039:LWP131048 MGL131039:MGL131048 MQH131039:MQH131048 NAD131039:NAD131048 NJZ131039:NJZ131048 NTV131039:NTV131048 ODR131039:ODR131048 ONN131039:ONN131048 OXJ131039:OXJ131048 PHF131039:PHF131048 PRB131039:PRB131048 QAX131039:QAX131048 QKT131039:QKT131048 QUP131039:QUP131048 REL131039:REL131048 ROH131039:ROH131048 RYD131039:RYD131048 SHZ131039:SHZ131048 SRV131039:SRV131048 TBR131039:TBR131048 TLN131039:TLN131048 TVJ131039:TVJ131048 UFF131039:UFF131048 UPB131039:UPB131048 UYX131039:UYX131048 VIT131039:VIT131048 VSP131039:VSP131048 WCL131039:WCL131048 WMH131039:WMH131048 WWD131039:WWD131048 V196575:V196584 JR196575:JR196584 TN196575:TN196584 ADJ196575:ADJ196584 ANF196575:ANF196584 AXB196575:AXB196584 BGX196575:BGX196584 BQT196575:BQT196584 CAP196575:CAP196584 CKL196575:CKL196584 CUH196575:CUH196584 DED196575:DED196584 DNZ196575:DNZ196584 DXV196575:DXV196584 EHR196575:EHR196584 ERN196575:ERN196584 FBJ196575:FBJ196584 FLF196575:FLF196584 FVB196575:FVB196584 GEX196575:GEX196584 GOT196575:GOT196584 GYP196575:GYP196584 HIL196575:HIL196584 HSH196575:HSH196584 ICD196575:ICD196584 ILZ196575:ILZ196584 IVV196575:IVV196584 JFR196575:JFR196584 JPN196575:JPN196584 JZJ196575:JZJ196584 KJF196575:KJF196584 KTB196575:KTB196584 LCX196575:LCX196584 LMT196575:LMT196584 LWP196575:LWP196584 MGL196575:MGL196584 MQH196575:MQH196584 NAD196575:NAD196584 NJZ196575:NJZ196584 NTV196575:NTV196584 ODR196575:ODR196584 ONN196575:ONN196584 OXJ196575:OXJ196584 PHF196575:PHF196584 PRB196575:PRB196584 QAX196575:QAX196584 QKT196575:QKT196584 QUP196575:QUP196584 REL196575:REL196584 ROH196575:ROH196584 RYD196575:RYD196584 SHZ196575:SHZ196584 SRV196575:SRV196584 TBR196575:TBR196584 TLN196575:TLN196584 TVJ196575:TVJ196584 UFF196575:UFF196584 UPB196575:UPB196584 UYX196575:UYX196584 VIT196575:VIT196584 VSP196575:VSP196584 WCL196575:WCL196584 WMH196575:WMH196584 WWD196575:WWD196584 V262111:V262120 JR262111:JR262120 TN262111:TN262120 ADJ262111:ADJ262120 ANF262111:ANF262120 AXB262111:AXB262120 BGX262111:BGX262120 BQT262111:BQT262120 CAP262111:CAP262120 CKL262111:CKL262120 CUH262111:CUH262120 DED262111:DED262120 DNZ262111:DNZ262120 DXV262111:DXV262120 EHR262111:EHR262120 ERN262111:ERN262120 FBJ262111:FBJ262120 FLF262111:FLF262120 FVB262111:FVB262120 GEX262111:GEX262120 GOT262111:GOT262120 GYP262111:GYP262120 HIL262111:HIL262120 HSH262111:HSH262120 ICD262111:ICD262120 ILZ262111:ILZ262120 IVV262111:IVV262120 JFR262111:JFR262120 JPN262111:JPN262120 JZJ262111:JZJ262120 KJF262111:KJF262120 KTB262111:KTB262120 LCX262111:LCX262120 LMT262111:LMT262120 LWP262111:LWP262120 MGL262111:MGL262120 MQH262111:MQH262120 NAD262111:NAD262120 NJZ262111:NJZ262120 NTV262111:NTV262120 ODR262111:ODR262120 ONN262111:ONN262120 OXJ262111:OXJ262120 PHF262111:PHF262120 PRB262111:PRB262120 QAX262111:QAX262120 QKT262111:QKT262120 QUP262111:QUP262120 REL262111:REL262120 ROH262111:ROH262120 RYD262111:RYD262120 SHZ262111:SHZ262120 SRV262111:SRV262120 TBR262111:TBR262120 TLN262111:TLN262120 TVJ262111:TVJ262120 UFF262111:UFF262120 UPB262111:UPB262120 UYX262111:UYX262120 VIT262111:VIT262120 VSP262111:VSP262120 WCL262111:WCL262120 WMH262111:WMH262120 WWD262111:WWD262120 V327647:V327656 JR327647:JR327656 TN327647:TN327656 ADJ327647:ADJ327656 ANF327647:ANF327656 AXB327647:AXB327656 BGX327647:BGX327656 BQT327647:BQT327656 CAP327647:CAP327656 CKL327647:CKL327656 CUH327647:CUH327656 DED327647:DED327656 DNZ327647:DNZ327656 DXV327647:DXV327656 EHR327647:EHR327656 ERN327647:ERN327656 FBJ327647:FBJ327656 FLF327647:FLF327656 FVB327647:FVB327656 GEX327647:GEX327656 GOT327647:GOT327656 GYP327647:GYP327656 HIL327647:HIL327656 HSH327647:HSH327656 ICD327647:ICD327656 ILZ327647:ILZ327656 IVV327647:IVV327656 JFR327647:JFR327656 JPN327647:JPN327656 JZJ327647:JZJ327656 KJF327647:KJF327656 KTB327647:KTB327656 LCX327647:LCX327656 LMT327647:LMT327656 LWP327647:LWP327656 MGL327647:MGL327656 MQH327647:MQH327656 NAD327647:NAD327656 NJZ327647:NJZ327656 NTV327647:NTV327656 ODR327647:ODR327656 ONN327647:ONN327656 OXJ327647:OXJ327656 PHF327647:PHF327656 PRB327647:PRB327656 QAX327647:QAX327656 QKT327647:QKT327656 QUP327647:QUP327656 REL327647:REL327656 ROH327647:ROH327656 RYD327647:RYD327656 SHZ327647:SHZ327656 SRV327647:SRV327656 TBR327647:TBR327656 TLN327647:TLN327656 TVJ327647:TVJ327656 UFF327647:UFF327656 UPB327647:UPB327656 UYX327647:UYX327656 VIT327647:VIT327656 VSP327647:VSP327656 WCL327647:WCL327656 WMH327647:WMH327656 WWD327647:WWD327656 V393183:V393192 JR393183:JR393192 TN393183:TN393192 ADJ393183:ADJ393192 ANF393183:ANF393192 AXB393183:AXB393192 BGX393183:BGX393192 BQT393183:BQT393192 CAP393183:CAP393192 CKL393183:CKL393192 CUH393183:CUH393192 DED393183:DED393192 DNZ393183:DNZ393192 DXV393183:DXV393192 EHR393183:EHR393192 ERN393183:ERN393192 FBJ393183:FBJ393192 FLF393183:FLF393192 FVB393183:FVB393192 GEX393183:GEX393192 GOT393183:GOT393192 GYP393183:GYP393192 HIL393183:HIL393192 HSH393183:HSH393192 ICD393183:ICD393192 ILZ393183:ILZ393192 IVV393183:IVV393192 JFR393183:JFR393192 JPN393183:JPN393192 JZJ393183:JZJ393192 KJF393183:KJF393192 KTB393183:KTB393192 LCX393183:LCX393192 LMT393183:LMT393192 LWP393183:LWP393192 MGL393183:MGL393192 MQH393183:MQH393192 NAD393183:NAD393192 NJZ393183:NJZ393192 NTV393183:NTV393192 ODR393183:ODR393192 ONN393183:ONN393192 OXJ393183:OXJ393192 PHF393183:PHF393192 PRB393183:PRB393192 QAX393183:QAX393192 QKT393183:QKT393192 QUP393183:QUP393192 REL393183:REL393192 ROH393183:ROH393192 RYD393183:RYD393192 SHZ393183:SHZ393192 SRV393183:SRV393192 TBR393183:TBR393192 TLN393183:TLN393192 TVJ393183:TVJ393192 UFF393183:UFF393192 UPB393183:UPB393192 UYX393183:UYX393192 VIT393183:VIT393192 VSP393183:VSP393192 WCL393183:WCL393192 WMH393183:WMH393192 WWD393183:WWD393192 V458719:V458728 JR458719:JR458728 TN458719:TN458728 ADJ458719:ADJ458728 ANF458719:ANF458728 AXB458719:AXB458728 BGX458719:BGX458728 BQT458719:BQT458728 CAP458719:CAP458728 CKL458719:CKL458728 CUH458719:CUH458728 DED458719:DED458728 DNZ458719:DNZ458728 DXV458719:DXV458728 EHR458719:EHR458728 ERN458719:ERN458728 FBJ458719:FBJ458728 FLF458719:FLF458728 FVB458719:FVB458728 GEX458719:GEX458728 GOT458719:GOT458728 GYP458719:GYP458728 HIL458719:HIL458728 HSH458719:HSH458728 ICD458719:ICD458728 ILZ458719:ILZ458728 IVV458719:IVV458728 JFR458719:JFR458728 JPN458719:JPN458728 JZJ458719:JZJ458728 KJF458719:KJF458728 KTB458719:KTB458728 LCX458719:LCX458728 LMT458719:LMT458728 LWP458719:LWP458728 MGL458719:MGL458728 MQH458719:MQH458728 NAD458719:NAD458728 NJZ458719:NJZ458728 NTV458719:NTV458728 ODR458719:ODR458728 ONN458719:ONN458728 OXJ458719:OXJ458728 PHF458719:PHF458728 PRB458719:PRB458728 QAX458719:QAX458728 QKT458719:QKT458728 QUP458719:QUP458728 REL458719:REL458728 ROH458719:ROH458728 RYD458719:RYD458728 SHZ458719:SHZ458728 SRV458719:SRV458728 TBR458719:TBR458728 TLN458719:TLN458728 TVJ458719:TVJ458728 UFF458719:UFF458728 UPB458719:UPB458728 UYX458719:UYX458728 VIT458719:VIT458728 VSP458719:VSP458728 WCL458719:WCL458728 WMH458719:WMH458728 WWD458719:WWD458728 V524255:V524264 JR524255:JR524264 TN524255:TN524264 ADJ524255:ADJ524264 ANF524255:ANF524264 AXB524255:AXB524264 BGX524255:BGX524264 BQT524255:BQT524264 CAP524255:CAP524264 CKL524255:CKL524264 CUH524255:CUH524264 DED524255:DED524264 DNZ524255:DNZ524264 DXV524255:DXV524264 EHR524255:EHR524264 ERN524255:ERN524264 FBJ524255:FBJ524264 FLF524255:FLF524264 FVB524255:FVB524264 GEX524255:GEX524264 GOT524255:GOT524264 GYP524255:GYP524264 HIL524255:HIL524264 HSH524255:HSH524264 ICD524255:ICD524264 ILZ524255:ILZ524264 IVV524255:IVV524264 JFR524255:JFR524264 JPN524255:JPN524264 JZJ524255:JZJ524264 KJF524255:KJF524264 KTB524255:KTB524264 LCX524255:LCX524264 LMT524255:LMT524264 LWP524255:LWP524264 MGL524255:MGL524264 MQH524255:MQH524264 NAD524255:NAD524264 NJZ524255:NJZ524264 NTV524255:NTV524264 ODR524255:ODR524264 ONN524255:ONN524264 OXJ524255:OXJ524264 PHF524255:PHF524264 PRB524255:PRB524264 QAX524255:QAX524264 QKT524255:QKT524264 QUP524255:QUP524264 REL524255:REL524264 ROH524255:ROH524264 RYD524255:RYD524264 SHZ524255:SHZ524264 SRV524255:SRV524264 TBR524255:TBR524264 TLN524255:TLN524264 TVJ524255:TVJ524264 UFF524255:UFF524264 UPB524255:UPB524264 UYX524255:UYX524264 VIT524255:VIT524264 VSP524255:VSP524264 WCL524255:WCL524264 WMH524255:WMH524264 WWD524255:WWD524264 V589791:V589800 JR589791:JR589800 TN589791:TN589800 ADJ589791:ADJ589800 ANF589791:ANF589800 AXB589791:AXB589800 BGX589791:BGX589800 BQT589791:BQT589800 CAP589791:CAP589800 CKL589791:CKL589800 CUH589791:CUH589800 DED589791:DED589800 DNZ589791:DNZ589800 DXV589791:DXV589800 EHR589791:EHR589800 ERN589791:ERN589800 FBJ589791:FBJ589800 FLF589791:FLF589800 FVB589791:FVB589800 GEX589791:GEX589800 GOT589791:GOT589800 GYP589791:GYP589800 HIL589791:HIL589800 HSH589791:HSH589800 ICD589791:ICD589800 ILZ589791:ILZ589800 IVV589791:IVV589800 JFR589791:JFR589800 JPN589791:JPN589800 JZJ589791:JZJ589800 KJF589791:KJF589800 KTB589791:KTB589800 LCX589791:LCX589800 LMT589791:LMT589800 LWP589791:LWP589800 MGL589791:MGL589800 MQH589791:MQH589800 NAD589791:NAD589800 NJZ589791:NJZ589800 NTV589791:NTV589800 ODR589791:ODR589800 ONN589791:ONN589800 OXJ589791:OXJ589800 PHF589791:PHF589800 PRB589791:PRB589800 QAX589791:QAX589800 QKT589791:QKT589800 QUP589791:QUP589800 REL589791:REL589800 ROH589791:ROH589800 RYD589791:RYD589800 SHZ589791:SHZ589800 SRV589791:SRV589800 TBR589791:TBR589800 TLN589791:TLN589800 TVJ589791:TVJ589800 UFF589791:UFF589800 UPB589791:UPB589800 UYX589791:UYX589800 VIT589791:VIT589800 VSP589791:VSP589800 WCL589791:WCL589800 WMH589791:WMH589800 WWD589791:WWD589800 V655327:V655336 JR655327:JR655336 TN655327:TN655336 ADJ655327:ADJ655336 ANF655327:ANF655336 AXB655327:AXB655336 BGX655327:BGX655336 BQT655327:BQT655336 CAP655327:CAP655336 CKL655327:CKL655336 CUH655327:CUH655336 DED655327:DED655336 DNZ655327:DNZ655336 DXV655327:DXV655336 EHR655327:EHR655336 ERN655327:ERN655336 FBJ655327:FBJ655336 FLF655327:FLF655336 FVB655327:FVB655336 GEX655327:GEX655336 GOT655327:GOT655336 GYP655327:GYP655336 HIL655327:HIL655336 HSH655327:HSH655336 ICD655327:ICD655336 ILZ655327:ILZ655336 IVV655327:IVV655336 JFR655327:JFR655336 JPN655327:JPN655336 JZJ655327:JZJ655336 KJF655327:KJF655336 KTB655327:KTB655336 LCX655327:LCX655336 LMT655327:LMT655336 LWP655327:LWP655336 MGL655327:MGL655336 MQH655327:MQH655336 NAD655327:NAD655336 NJZ655327:NJZ655336 NTV655327:NTV655336 ODR655327:ODR655336 ONN655327:ONN655336 OXJ655327:OXJ655336 PHF655327:PHF655336 PRB655327:PRB655336 QAX655327:QAX655336 QKT655327:QKT655336 QUP655327:QUP655336 REL655327:REL655336 ROH655327:ROH655336 RYD655327:RYD655336 SHZ655327:SHZ655336 SRV655327:SRV655336 TBR655327:TBR655336 TLN655327:TLN655336 TVJ655327:TVJ655336 UFF655327:UFF655336 UPB655327:UPB655336 UYX655327:UYX655336 VIT655327:VIT655336 VSP655327:VSP655336 WCL655327:WCL655336 WMH655327:WMH655336 WWD655327:WWD655336 V720863:V720872 JR720863:JR720872 TN720863:TN720872 ADJ720863:ADJ720872 ANF720863:ANF720872 AXB720863:AXB720872 BGX720863:BGX720872 BQT720863:BQT720872 CAP720863:CAP720872 CKL720863:CKL720872 CUH720863:CUH720872 DED720863:DED720872 DNZ720863:DNZ720872 DXV720863:DXV720872 EHR720863:EHR720872 ERN720863:ERN720872 FBJ720863:FBJ720872 FLF720863:FLF720872 FVB720863:FVB720872 GEX720863:GEX720872 GOT720863:GOT720872 GYP720863:GYP720872 HIL720863:HIL720872 HSH720863:HSH720872 ICD720863:ICD720872 ILZ720863:ILZ720872 IVV720863:IVV720872 JFR720863:JFR720872 JPN720863:JPN720872 JZJ720863:JZJ720872 KJF720863:KJF720872 KTB720863:KTB720872 LCX720863:LCX720872 LMT720863:LMT720872 LWP720863:LWP720872 MGL720863:MGL720872 MQH720863:MQH720872 NAD720863:NAD720872 NJZ720863:NJZ720872 NTV720863:NTV720872 ODR720863:ODR720872 ONN720863:ONN720872 OXJ720863:OXJ720872 PHF720863:PHF720872 PRB720863:PRB720872 QAX720863:QAX720872 QKT720863:QKT720872 QUP720863:QUP720872 REL720863:REL720872 ROH720863:ROH720872 RYD720863:RYD720872 SHZ720863:SHZ720872 SRV720863:SRV720872 TBR720863:TBR720872 TLN720863:TLN720872 TVJ720863:TVJ720872 UFF720863:UFF720872 UPB720863:UPB720872 UYX720863:UYX720872 VIT720863:VIT720872 VSP720863:VSP720872 WCL720863:WCL720872 WMH720863:WMH720872 WWD720863:WWD720872 V786399:V786408 JR786399:JR786408 TN786399:TN786408 ADJ786399:ADJ786408 ANF786399:ANF786408 AXB786399:AXB786408 BGX786399:BGX786408 BQT786399:BQT786408 CAP786399:CAP786408 CKL786399:CKL786408 CUH786399:CUH786408 DED786399:DED786408 DNZ786399:DNZ786408 DXV786399:DXV786408 EHR786399:EHR786408 ERN786399:ERN786408 FBJ786399:FBJ786408 FLF786399:FLF786408 FVB786399:FVB786408 GEX786399:GEX786408 GOT786399:GOT786408 GYP786399:GYP786408 HIL786399:HIL786408 HSH786399:HSH786408 ICD786399:ICD786408 ILZ786399:ILZ786408 IVV786399:IVV786408 JFR786399:JFR786408 JPN786399:JPN786408 JZJ786399:JZJ786408 KJF786399:KJF786408 KTB786399:KTB786408 LCX786399:LCX786408 LMT786399:LMT786408 LWP786399:LWP786408 MGL786399:MGL786408 MQH786399:MQH786408 NAD786399:NAD786408 NJZ786399:NJZ786408 NTV786399:NTV786408 ODR786399:ODR786408 ONN786399:ONN786408 OXJ786399:OXJ786408 PHF786399:PHF786408 PRB786399:PRB786408 QAX786399:QAX786408 QKT786399:QKT786408 QUP786399:QUP786408 REL786399:REL786408 ROH786399:ROH786408 RYD786399:RYD786408 SHZ786399:SHZ786408 SRV786399:SRV786408 TBR786399:TBR786408 TLN786399:TLN786408 TVJ786399:TVJ786408 UFF786399:UFF786408 UPB786399:UPB786408 UYX786399:UYX786408 VIT786399:VIT786408 VSP786399:VSP786408 WCL786399:WCL786408 WMH786399:WMH786408 WWD786399:WWD786408 V851935:V851944 JR851935:JR851944 TN851935:TN851944 ADJ851935:ADJ851944 ANF851935:ANF851944 AXB851935:AXB851944 BGX851935:BGX851944 BQT851935:BQT851944 CAP851935:CAP851944 CKL851935:CKL851944 CUH851935:CUH851944 DED851935:DED851944 DNZ851935:DNZ851944 DXV851935:DXV851944 EHR851935:EHR851944 ERN851935:ERN851944 FBJ851935:FBJ851944 FLF851935:FLF851944 FVB851935:FVB851944 GEX851935:GEX851944 GOT851935:GOT851944 GYP851935:GYP851944 HIL851935:HIL851944 HSH851935:HSH851944 ICD851935:ICD851944 ILZ851935:ILZ851944 IVV851935:IVV851944 JFR851935:JFR851944 JPN851935:JPN851944 JZJ851935:JZJ851944 KJF851935:KJF851944 KTB851935:KTB851944 LCX851935:LCX851944 LMT851935:LMT851944 LWP851935:LWP851944 MGL851935:MGL851944 MQH851935:MQH851944 NAD851935:NAD851944 NJZ851935:NJZ851944 NTV851935:NTV851944 ODR851935:ODR851944 ONN851935:ONN851944 OXJ851935:OXJ851944 PHF851935:PHF851944 PRB851935:PRB851944 QAX851935:QAX851944 QKT851935:QKT851944 QUP851935:QUP851944 REL851935:REL851944 ROH851935:ROH851944 RYD851935:RYD851944 SHZ851935:SHZ851944 SRV851935:SRV851944 TBR851935:TBR851944 TLN851935:TLN851944 TVJ851935:TVJ851944 UFF851935:UFF851944 UPB851935:UPB851944 UYX851935:UYX851944 VIT851935:VIT851944 VSP851935:VSP851944 WCL851935:WCL851944 WMH851935:WMH851944 WWD851935:WWD851944 V917471:V917480 JR917471:JR917480 TN917471:TN917480 ADJ917471:ADJ917480 ANF917471:ANF917480 AXB917471:AXB917480 BGX917471:BGX917480 BQT917471:BQT917480 CAP917471:CAP917480 CKL917471:CKL917480 CUH917471:CUH917480 DED917471:DED917480 DNZ917471:DNZ917480 DXV917471:DXV917480 EHR917471:EHR917480 ERN917471:ERN917480 FBJ917471:FBJ917480 FLF917471:FLF917480 FVB917471:FVB917480 GEX917471:GEX917480 GOT917471:GOT917480 GYP917471:GYP917480 HIL917471:HIL917480 HSH917471:HSH917480 ICD917471:ICD917480 ILZ917471:ILZ917480 IVV917471:IVV917480 JFR917471:JFR917480 JPN917471:JPN917480 JZJ917471:JZJ917480 KJF917471:KJF917480 KTB917471:KTB917480 LCX917471:LCX917480 LMT917471:LMT917480 LWP917471:LWP917480 MGL917471:MGL917480 MQH917471:MQH917480 NAD917471:NAD917480 NJZ917471:NJZ917480 NTV917471:NTV917480 ODR917471:ODR917480 ONN917471:ONN917480 OXJ917471:OXJ917480 PHF917471:PHF917480 PRB917471:PRB917480 QAX917471:QAX917480 QKT917471:QKT917480 QUP917471:QUP917480 REL917471:REL917480 ROH917471:ROH917480 RYD917471:RYD917480 SHZ917471:SHZ917480 SRV917471:SRV917480 TBR917471:TBR917480 TLN917471:TLN917480 TVJ917471:TVJ917480 UFF917471:UFF917480 UPB917471:UPB917480 UYX917471:UYX917480 VIT917471:VIT917480 VSP917471:VSP917480 WCL917471:WCL917480 WMH917471:WMH917480 WWD917471:WWD917480 V983007:V983016 JR983007:JR983016 TN983007:TN983016 ADJ983007:ADJ983016 ANF983007:ANF983016 AXB983007:AXB983016 BGX983007:BGX983016 BQT983007:BQT983016 CAP983007:CAP983016 CKL983007:CKL983016 CUH983007:CUH983016 DED983007:DED983016 DNZ983007:DNZ983016 DXV983007:DXV983016 EHR983007:EHR983016 ERN983007:ERN983016 FBJ983007:FBJ983016 FLF983007:FLF983016 FVB983007:FVB983016 GEX983007:GEX983016 GOT983007:GOT983016 GYP983007:GYP983016 HIL983007:HIL983016 HSH983007:HSH983016 ICD983007:ICD983016 ILZ983007:ILZ983016 IVV983007:IVV983016 JFR983007:JFR983016 JPN983007:JPN983016 JZJ983007:JZJ983016 KJF983007:KJF983016 KTB983007:KTB983016 LCX983007:LCX983016 LMT983007:LMT983016 LWP983007:LWP983016 MGL983007:MGL983016 MQH983007:MQH983016 NAD983007:NAD983016 NJZ983007:NJZ983016 NTV983007:NTV983016 ODR983007:ODR983016 ONN983007:ONN983016 OXJ983007:OXJ983016 PHF983007:PHF983016 PRB983007:PRB983016 QAX983007:QAX983016 QKT983007:QKT983016 QUP983007:QUP983016 REL983007:REL983016 ROH983007:ROH983016 RYD983007:RYD983016 SHZ983007:SHZ983016 SRV983007:SRV983016 TBR983007:TBR983016 TLN983007:TLN983016 TVJ983007:TVJ983016 UFF983007:UFF983016 UPB983007:UPB983016 UYX983007:UYX983016 VIT983007:VIT983016 VSP983007:VSP983016 WCL983007:WCL983016 WMH983007:WMH983016 WWD983007:WWD983016" xr:uid="{1E5E0359-37E2-4364-AF7E-5DC440A24CBC}">
      <formula1>"レ"</formula1>
    </dataValidation>
    <dataValidation type="list" allowBlank="1" showInputMessage="1" showErrorMessage="1" sqref="Y5:AC5" xr:uid="{E721167A-0719-4795-9070-3211C4E79C94}">
      <formula1>"継　続"</formula1>
    </dataValidation>
    <dataValidation type="list" allowBlank="1" showInputMessage="1" showErrorMessage="1" sqref="AH43:AH47 AH26:AH29 AH31:AH34" xr:uid="{B0128CCA-599D-4A9B-B314-7A4A97837CC4}">
      <formula1>",レ"</formula1>
    </dataValidation>
  </dataValidations>
  <pageMargins left="0.70866141732283472" right="0.70866141732283472" top="0.55118110236220474" bottom="0.19685039370078741" header="0.31496062992125984" footer="0.31496062992125984"/>
  <pageSetup paperSize="9" scale="68" fitToHeight="0" orientation="portrait" cellComments="asDisplayed" r:id="rId1"/>
  <headerFooter>
    <oddFooter>&amp;R&amp;A</oddFooter>
  </headerFooter>
  <rowBreaks count="1" manualBreakCount="1">
    <brk id="78"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pageSetUpPr fitToPage="1"/>
  </sheetPr>
  <dimension ref="A1:P48"/>
  <sheetViews>
    <sheetView view="pageBreakPreview" topLeftCell="A23" zoomScale="85" zoomScaleNormal="85" zoomScaleSheetLayoutView="85" workbookViewId="0">
      <selection activeCell="J31" sqref="J31"/>
    </sheetView>
  </sheetViews>
  <sheetFormatPr defaultColWidth="9" defaultRowHeight="13.5"/>
  <cols>
    <col min="1" max="1" width="13" style="1" customWidth="1"/>
    <col min="2" max="2" width="14.5" style="1" customWidth="1"/>
    <col min="3" max="3" width="9.5" style="1" customWidth="1"/>
    <col min="4" max="4" width="11.125" style="1" customWidth="1"/>
    <col min="5" max="5" width="13.625" style="1" customWidth="1"/>
    <col min="6" max="6" width="11.125" style="1" customWidth="1"/>
    <col min="7" max="7" width="9.25" style="1" customWidth="1"/>
    <col min="8" max="8" width="10.5" style="1" customWidth="1"/>
    <col min="9" max="10" width="9.625" style="1" customWidth="1"/>
    <col min="11" max="11" width="14.5" style="1" customWidth="1"/>
    <col min="12" max="12" width="6.75" style="1" bestFit="1" customWidth="1"/>
    <col min="13" max="16384" width="9" style="2"/>
  </cols>
  <sheetData>
    <row r="1" spans="1:16" ht="26.25" customHeight="1">
      <c r="A1" s="201" t="s">
        <v>128</v>
      </c>
      <c r="L1" s="48"/>
    </row>
    <row r="2" spans="1:16" ht="36" customHeight="1">
      <c r="A2" s="39" t="s">
        <v>0</v>
      </c>
      <c r="B2" s="438"/>
      <c r="C2" s="439"/>
      <c r="D2" s="440" t="s">
        <v>147</v>
      </c>
      <c r="E2" s="442"/>
      <c r="F2" s="442"/>
      <c r="G2" s="442"/>
      <c r="H2" s="442"/>
      <c r="I2" s="442"/>
      <c r="J2" s="442"/>
      <c r="K2" s="442" t="s">
        <v>1</v>
      </c>
      <c r="L2" s="442"/>
      <c r="M2" s="2" t="s">
        <v>107</v>
      </c>
      <c r="N2" s="85">
        <f>B2</f>
        <v>0</v>
      </c>
    </row>
    <row r="3" spans="1:16" ht="45.75" customHeight="1">
      <c r="A3" s="254" t="s">
        <v>148</v>
      </c>
      <c r="B3" s="443"/>
      <c r="C3" s="444"/>
      <c r="D3" s="441"/>
      <c r="E3" s="442"/>
      <c r="F3" s="442"/>
      <c r="G3" s="442"/>
      <c r="H3" s="442"/>
      <c r="I3" s="442"/>
      <c r="J3" s="442"/>
      <c r="K3" s="442"/>
      <c r="L3" s="442"/>
      <c r="M3" s="90" t="s">
        <v>49</v>
      </c>
      <c r="N3" s="2">
        <f>B3</f>
        <v>0</v>
      </c>
    </row>
    <row r="4" spans="1:16" ht="27.75" customHeight="1">
      <c r="A4" s="441" t="s">
        <v>14</v>
      </c>
      <c r="B4" s="441"/>
      <c r="C4" s="446"/>
      <c r="D4" s="441" t="s">
        <v>2</v>
      </c>
      <c r="E4" s="448" t="s">
        <v>3</v>
      </c>
      <c r="F4" s="435" t="s">
        <v>244</v>
      </c>
      <c r="G4" s="436"/>
      <c r="H4" s="436"/>
      <c r="I4" s="436"/>
      <c r="J4" s="436"/>
      <c r="K4" s="436"/>
      <c r="L4" s="437"/>
      <c r="M4" s="4" t="s">
        <v>50</v>
      </c>
      <c r="N4" s="5">
        <f>E2</f>
        <v>0</v>
      </c>
      <c r="O4" s="5"/>
      <c r="P4" s="6"/>
    </row>
    <row r="5" spans="1:16" ht="24.75" customHeight="1">
      <c r="A5" s="445"/>
      <c r="B5" s="445"/>
      <c r="C5" s="447"/>
      <c r="D5" s="445"/>
      <c r="E5" s="449"/>
      <c r="F5" s="450" t="s">
        <v>243</v>
      </c>
      <c r="G5" s="451"/>
      <c r="H5" s="451"/>
      <c r="I5" s="451"/>
      <c r="J5" s="451"/>
      <c r="K5" s="451"/>
      <c r="L5" s="452"/>
      <c r="M5" s="4"/>
      <c r="N5" s="5"/>
      <c r="O5" s="5"/>
    </row>
    <row r="6" spans="1:16" ht="27.6" customHeight="1" thickBot="1">
      <c r="A6" s="27"/>
      <c r="B6" s="41"/>
      <c r="C6" s="91"/>
      <c r="D6" s="19"/>
      <c r="E6" s="21"/>
      <c r="F6" s="403" t="s">
        <v>163</v>
      </c>
      <c r="G6" s="404"/>
      <c r="H6" s="253"/>
      <c r="I6" s="430" t="s">
        <v>154</v>
      </c>
      <c r="J6" s="431"/>
      <c r="K6"/>
      <c r="L6"/>
      <c r="M6" s="4"/>
      <c r="N6" s="5"/>
      <c r="O6" s="5"/>
      <c r="P6" s="6"/>
    </row>
    <row r="7" spans="1:16" ht="15.6" customHeight="1">
      <c r="A7" s="181" t="s">
        <v>138</v>
      </c>
      <c r="B7" s="2"/>
      <c r="C7" s="19"/>
      <c r="D7" s="19"/>
      <c r="E7" s="21"/>
      <c r="F7" s="28"/>
      <c r="G7"/>
      <c r="H7"/>
      <c r="I7"/>
      <c r="J7"/>
      <c r="L7" s="3"/>
      <c r="M7" s="4"/>
      <c r="N7" s="5"/>
      <c r="O7" s="5"/>
      <c r="P7" s="6"/>
    </row>
    <row r="8" spans="1:16" ht="18" customHeight="1">
      <c r="A8" s="413" t="s">
        <v>133</v>
      </c>
      <c r="B8" s="413"/>
      <c r="C8" s="413"/>
      <c r="D8" s="413"/>
      <c r="E8" s="413" t="s">
        <v>4</v>
      </c>
      <c r="F8" s="413"/>
      <c r="G8" s="413"/>
      <c r="H8" s="413"/>
      <c r="I8" s="413"/>
      <c r="J8" s="413"/>
      <c r="K8" s="413" t="s">
        <v>5</v>
      </c>
      <c r="L8" s="413"/>
      <c r="M8" s="7"/>
    </row>
    <row r="9" spans="1:16" ht="27.75" customHeight="1" thickBot="1">
      <c r="A9" s="405" t="s">
        <v>223</v>
      </c>
      <c r="B9" s="406"/>
      <c r="C9" s="406"/>
      <c r="D9" s="235" t="s">
        <v>224</v>
      </c>
      <c r="E9" s="453" t="s">
        <v>11</v>
      </c>
      <c r="F9" s="455" t="s">
        <v>155</v>
      </c>
      <c r="G9" s="456"/>
      <c r="H9" s="47">
        <v>128000</v>
      </c>
      <c r="I9" s="16" t="s">
        <v>19</v>
      </c>
      <c r="J9" s="35"/>
      <c r="K9" s="47">
        <f>IF($D$10=1,H9,0)</f>
        <v>0</v>
      </c>
      <c r="L9" s="36" t="s">
        <v>6</v>
      </c>
      <c r="M9" s="7"/>
    </row>
    <row r="10" spans="1:16" ht="22.5" customHeight="1" thickBot="1">
      <c r="A10" s="407"/>
      <c r="B10" s="408"/>
      <c r="C10" s="408"/>
      <c r="D10" s="218"/>
      <c r="E10" s="454"/>
      <c r="F10" s="455" t="s">
        <v>156</v>
      </c>
      <c r="G10" s="456"/>
      <c r="H10" s="51">
        <v>32000</v>
      </c>
      <c r="I10" s="46" t="s">
        <v>6</v>
      </c>
      <c r="J10" s="16"/>
      <c r="K10" s="47">
        <f>IF($D$10=2,H10,0)</f>
        <v>0</v>
      </c>
      <c r="L10" s="36" t="s">
        <v>6</v>
      </c>
      <c r="M10" s="135">
        <f>K9+K10</f>
        <v>0</v>
      </c>
      <c r="O10" s="8"/>
    </row>
    <row r="11" spans="1:16" ht="34.5" customHeight="1" thickBot="1">
      <c r="A11" s="432" t="s">
        <v>180</v>
      </c>
      <c r="B11" s="433"/>
      <c r="C11" s="434"/>
      <c r="D11" s="230"/>
      <c r="E11" s="155"/>
      <c r="F11" s="189" t="s">
        <v>22</v>
      </c>
      <c r="G11" s="207"/>
      <c r="H11" s="226"/>
      <c r="I11" s="227"/>
      <c r="J11" s="228"/>
      <c r="K11" s="226"/>
      <c r="L11" s="191"/>
      <c r="M11" s="20"/>
      <c r="O11" s="8"/>
    </row>
    <row r="12" spans="1:16" ht="34.5" customHeight="1">
      <c r="A12" s="417" t="s">
        <v>231</v>
      </c>
      <c r="B12" s="418"/>
      <c r="C12" s="418"/>
      <c r="D12" s="419"/>
      <c r="E12" s="155" t="s">
        <v>11</v>
      </c>
      <c r="F12" s="236">
        <v>120000</v>
      </c>
      <c r="G12" s="46" t="s">
        <v>6</v>
      </c>
      <c r="H12" s="420"/>
      <c r="I12" s="420"/>
      <c r="J12" s="420"/>
      <c r="K12" s="47">
        <f>IF(OR($H$6=1,$H$6=2),F12,0)</f>
        <v>0</v>
      </c>
      <c r="L12" s="36" t="s">
        <v>19</v>
      </c>
      <c r="M12" s="20"/>
      <c r="O12" s="8"/>
    </row>
    <row r="13" spans="1:16" ht="26.25" customHeight="1">
      <c r="A13" s="457" t="s">
        <v>152</v>
      </c>
      <c r="B13" s="457"/>
      <c r="C13" s="457"/>
      <c r="D13" s="457"/>
      <c r="E13" s="458" t="s">
        <v>164</v>
      </c>
      <c r="F13" s="459"/>
      <c r="G13" s="459"/>
      <c r="H13" s="459"/>
      <c r="I13" s="459"/>
      <c r="J13" s="460"/>
      <c r="K13" s="37">
        <f>SUM(K9:K12)</f>
        <v>0</v>
      </c>
      <c r="L13" s="191" t="s">
        <v>6</v>
      </c>
      <c r="M13" s="20"/>
      <c r="O13" s="8"/>
    </row>
    <row r="14" spans="1:16" ht="26.25" customHeight="1" thickBot="1">
      <c r="A14" s="88" t="s">
        <v>230</v>
      </c>
      <c r="B14" s="22"/>
      <c r="C14" s="22"/>
      <c r="D14" s="22"/>
      <c r="E14" s="23"/>
      <c r="F14" s="24"/>
      <c r="G14" s="24"/>
      <c r="H14" s="24"/>
      <c r="I14" s="24"/>
      <c r="J14" s="24"/>
      <c r="K14" s="26"/>
      <c r="L14" s="92"/>
      <c r="M14" s="20"/>
      <c r="O14" s="8"/>
    </row>
    <row r="15" spans="1:16" ht="26.25" customHeight="1" thickBot="1">
      <c r="A15" s="461" t="str">
        <f>"R" &amp; '➀治験等経費算定表'!H15 &amp; "年度に治験が継続する症例"</f>
        <v>R8年度に治験が継続する症例</v>
      </c>
      <c r="B15" s="462"/>
      <c r="C15" s="187"/>
      <c r="D15" s="206" t="s">
        <v>51</v>
      </c>
      <c r="E15" s="461" t="s">
        <v>52</v>
      </c>
      <c r="F15" s="461"/>
      <c r="G15" s="462"/>
      <c r="H15" s="187"/>
      <c r="I15" s="205" t="s">
        <v>53</v>
      </c>
      <c r="J15" s="2"/>
      <c r="K15" s="26"/>
      <c r="L15" s="2"/>
      <c r="M15" s="20"/>
      <c r="O15" s="8"/>
    </row>
    <row r="16" spans="1:16" ht="26.25" customHeight="1" thickBot="1">
      <c r="A16" s="461" t="str">
        <f>"R" &amp; '➀治験等経費算定表'!H15 &amp; "年度に投薬が継続する症例"</f>
        <v>R8年度に投薬が継続する症例</v>
      </c>
      <c r="B16" s="462"/>
      <c r="C16" s="187"/>
      <c r="D16" s="206" t="s">
        <v>53</v>
      </c>
      <c r="E16" s="461" t="s">
        <v>54</v>
      </c>
      <c r="F16" s="461"/>
      <c r="G16" s="462"/>
      <c r="H16" s="187"/>
      <c r="I16" s="36" t="s">
        <v>51</v>
      </c>
      <c r="J16" s="94"/>
      <c r="K16" s="26"/>
      <c r="L16" s="95"/>
      <c r="M16" s="20"/>
      <c r="O16" s="8"/>
    </row>
    <row r="17" spans="1:15" ht="14.25" thickBot="1">
      <c r="A17" s="96"/>
      <c r="B17" s="96"/>
      <c r="C17" s="97"/>
      <c r="D17" s="98"/>
      <c r="E17" s="99"/>
      <c r="F17" s="99"/>
      <c r="G17" s="99"/>
      <c r="H17" s="97"/>
      <c r="I17" s="100"/>
      <c r="J17" s="94"/>
      <c r="K17" s="26"/>
      <c r="L17" s="95"/>
      <c r="M17" s="20"/>
      <c r="O17" s="8"/>
    </row>
    <row r="18" spans="1:15" s="33" customFormat="1" ht="28.5" customHeight="1" thickBot="1">
      <c r="A18" s="152" t="s">
        <v>226</v>
      </c>
      <c r="B18" s="109"/>
      <c r="C18" s="109"/>
      <c r="D18" s="109"/>
      <c r="E18" s="109"/>
      <c r="F18" s="109"/>
      <c r="G18" s="109"/>
      <c r="H18" s="463" t="s">
        <v>55</v>
      </c>
      <c r="I18" s="464"/>
      <c r="J18" s="208"/>
      <c r="K18" s="465" t="s">
        <v>51</v>
      </c>
      <c r="L18" s="466"/>
      <c r="M18" s="32"/>
      <c r="O18" s="8"/>
    </row>
    <row r="19" spans="1:15" ht="18.75" customHeight="1" thickBot="1">
      <c r="A19" s="413" t="s">
        <v>125</v>
      </c>
      <c r="B19" s="413"/>
      <c r="C19" s="413"/>
      <c r="D19" s="413"/>
      <c r="E19" s="413" t="s">
        <v>4</v>
      </c>
      <c r="F19" s="413"/>
      <c r="G19" s="413"/>
      <c r="H19" s="413"/>
      <c r="I19" s="413"/>
      <c r="J19" s="413"/>
      <c r="K19" s="413" t="s">
        <v>5</v>
      </c>
      <c r="L19" s="413"/>
      <c r="M19" s="20"/>
      <c r="O19" s="8"/>
    </row>
    <row r="20" spans="1:15" ht="27.75" customHeight="1" thickBot="1">
      <c r="A20" s="421" t="s">
        <v>210</v>
      </c>
      <c r="B20" s="422"/>
      <c r="C20" s="422"/>
      <c r="D20" s="409" t="s">
        <v>189</v>
      </c>
      <c r="E20" s="211" t="s">
        <v>20</v>
      </c>
      <c r="F20" s="93"/>
      <c r="G20" s="183" t="s">
        <v>9</v>
      </c>
      <c r="H20" s="93"/>
      <c r="I20" s="183" t="s">
        <v>10</v>
      </c>
      <c r="J20" s="93"/>
      <c r="K20" s="467" t="s">
        <v>56</v>
      </c>
      <c r="L20" s="468"/>
      <c r="M20" s="20"/>
      <c r="O20" s="8"/>
    </row>
    <row r="21" spans="1:15" ht="19.5" customHeight="1" thickBot="1">
      <c r="A21" s="421"/>
      <c r="B21" s="422"/>
      <c r="C21" s="422"/>
      <c r="D21" s="410"/>
      <c r="E21" s="469" t="s">
        <v>184</v>
      </c>
      <c r="F21" s="414"/>
      <c r="G21" s="414"/>
      <c r="H21" s="414"/>
      <c r="I21" s="414"/>
      <c r="J21" s="414"/>
      <c r="K21" s="47">
        <f>IF(D22=1,($F$20+$H$20+$J$20)*6000,0)</f>
        <v>0</v>
      </c>
      <c r="L21" s="42" t="s">
        <v>6</v>
      </c>
      <c r="M21" s="20"/>
      <c r="O21" s="8"/>
    </row>
    <row r="22" spans="1:15" ht="19.5" customHeight="1" thickBot="1">
      <c r="A22" s="423"/>
      <c r="B22" s="424"/>
      <c r="C22" s="425"/>
      <c r="D22" s="225"/>
      <c r="E22" s="469" t="s">
        <v>186</v>
      </c>
      <c r="F22" s="414"/>
      <c r="G22" s="414"/>
      <c r="H22" s="414"/>
      <c r="I22" s="414"/>
      <c r="J22" s="414"/>
      <c r="K22" s="47">
        <f>IF(D22=2,($F$20+$H$20+$J$20)*4000,0)</f>
        <v>0</v>
      </c>
      <c r="L22" s="42" t="s">
        <v>6</v>
      </c>
      <c r="M22" s="20"/>
      <c r="O22" s="8"/>
    </row>
    <row r="23" spans="1:15" ht="31.5" customHeight="1" thickBot="1">
      <c r="A23" s="426" t="s">
        <v>214</v>
      </c>
      <c r="B23" s="427"/>
      <c r="C23" s="427"/>
      <c r="D23" s="210" t="s">
        <v>189</v>
      </c>
      <c r="E23" s="212" t="s">
        <v>21</v>
      </c>
      <c r="F23" s="93"/>
      <c r="G23" s="183" t="s">
        <v>8</v>
      </c>
      <c r="H23" s="93"/>
      <c r="I23" s="234"/>
      <c r="J23" s="87"/>
      <c r="K23" s="50"/>
      <c r="L23" s="101"/>
      <c r="M23" s="20"/>
      <c r="O23" s="8"/>
    </row>
    <row r="24" spans="1:15" ht="19.5" customHeight="1">
      <c r="A24" s="428"/>
      <c r="B24" s="429"/>
      <c r="C24" s="429"/>
      <c r="D24" s="411"/>
      <c r="E24" s="414" t="s">
        <v>181</v>
      </c>
      <c r="F24" s="415"/>
      <c r="G24" s="414"/>
      <c r="H24" s="414"/>
      <c r="I24" s="414"/>
      <c r="J24" s="416"/>
      <c r="K24" s="47">
        <f>IF($D$24=1,$F$23*$H$23*1000,0)</f>
        <v>0</v>
      </c>
      <c r="L24" s="42" t="s">
        <v>6</v>
      </c>
      <c r="M24" s="20"/>
      <c r="O24" s="8"/>
    </row>
    <row r="25" spans="1:15" ht="19.5" customHeight="1" thickBot="1">
      <c r="A25" s="403"/>
      <c r="B25" s="404"/>
      <c r="C25" s="404"/>
      <c r="D25" s="412"/>
      <c r="E25" s="414" t="s">
        <v>187</v>
      </c>
      <c r="F25" s="414"/>
      <c r="G25" s="414"/>
      <c r="H25" s="414"/>
      <c r="I25" s="414"/>
      <c r="J25" s="416"/>
      <c r="K25" s="47">
        <f>IF($D$24=2,$F$23*$H$23*800,0)</f>
        <v>0</v>
      </c>
      <c r="L25" s="42" t="s">
        <v>6</v>
      </c>
      <c r="M25" s="9"/>
      <c r="N25" s="10"/>
      <c r="O25" s="11"/>
    </row>
    <row r="26" spans="1:15" ht="19.5" customHeight="1">
      <c r="A26" s="474" t="s">
        <v>215</v>
      </c>
      <c r="B26" s="470" t="s">
        <v>158</v>
      </c>
      <c r="C26" s="470"/>
      <c r="D26" s="470"/>
      <c r="E26" s="471" t="s">
        <v>172</v>
      </c>
      <c r="F26" s="471"/>
      <c r="G26" s="471"/>
      <c r="H26" s="471"/>
      <c r="I26" s="471"/>
      <c r="J26" s="472"/>
      <c r="K26" s="47">
        <f>IF($H$6=1,($F$20+$H$20+$J$20)*3000,0)</f>
        <v>0</v>
      </c>
      <c r="L26" s="42" t="s">
        <v>6</v>
      </c>
      <c r="M26" s="9"/>
      <c r="N26" s="10"/>
      <c r="O26" s="8"/>
    </row>
    <row r="27" spans="1:15" ht="19.5" customHeight="1">
      <c r="A27" s="475"/>
      <c r="B27" s="470" t="s">
        <v>159</v>
      </c>
      <c r="C27" s="470"/>
      <c r="D27" s="470"/>
      <c r="E27" s="471" t="s">
        <v>173</v>
      </c>
      <c r="F27" s="471"/>
      <c r="G27" s="471"/>
      <c r="H27" s="471"/>
      <c r="I27" s="471"/>
      <c r="J27" s="472"/>
      <c r="K27" s="47">
        <f>IF($H$6=2,($F$20+$H$20+$J$20)*1000,0)</f>
        <v>0</v>
      </c>
      <c r="L27" s="42" t="s">
        <v>6</v>
      </c>
      <c r="M27" s="9"/>
      <c r="N27" s="10"/>
      <c r="O27" s="8"/>
    </row>
    <row r="28" spans="1:15" ht="32.450000000000003" customHeight="1">
      <c r="A28" s="458" t="s">
        <v>157</v>
      </c>
      <c r="B28" s="476"/>
      <c r="C28" s="476"/>
      <c r="D28" s="477"/>
      <c r="E28" s="458" t="s">
        <v>164</v>
      </c>
      <c r="F28" s="459"/>
      <c r="G28" s="459"/>
      <c r="H28" s="459"/>
      <c r="I28" s="459"/>
      <c r="J28" s="460"/>
      <c r="K28" s="37">
        <f>SUM(K21:K27)</f>
        <v>0</v>
      </c>
      <c r="L28" s="192" t="s">
        <v>6</v>
      </c>
      <c r="M28" s="9"/>
      <c r="N28" s="10"/>
      <c r="O28" s="8"/>
    </row>
    <row r="29" spans="1:15" ht="24.75" customHeight="1">
      <c r="A29" s="473" t="s">
        <v>139</v>
      </c>
      <c r="B29" s="473"/>
      <c r="C29" s="473"/>
      <c r="D29" s="473"/>
      <c r="E29" s="30"/>
      <c r="F29" s="31"/>
      <c r="G29" s="31"/>
      <c r="H29" s="31"/>
      <c r="I29" s="31"/>
      <c r="J29" s="31"/>
      <c r="K29" s="102"/>
      <c r="L29" s="103"/>
      <c r="M29" s="15"/>
      <c r="N29" s="13"/>
      <c r="O29" s="13"/>
    </row>
    <row r="30" spans="1:15" ht="15" thickBot="1">
      <c r="A30" s="413" t="s">
        <v>129</v>
      </c>
      <c r="B30" s="413"/>
      <c r="C30" s="413"/>
      <c r="D30" s="413"/>
      <c r="E30" s="413" t="s">
        <v>4</v>
      </c>
      <c r="F30" s="413"/>
      <c r="G30" s="413"/>
      <c r="H30" s="413"/>
      <c r="I30" s="413"/>
      <c r="J30" s="413"/>
      <c r="K30" s="413" t="s">
        <v>5</v>
      </c>
      <c r="L30" s="413"/>
      <c r="M30" s="15"/>
      <c r="N30" s="13"/>
      <c r="O30" s="13"/>
    </row>
    <row r="31" spans="1:15" ht="26.25" customHeight="1" thickBot="1">
      <c r="A31" s="421" t="s">
        <v>210</v>
      </c>
      <c r="B31" s="422"/>
      <c r="C31" s="422"/>
      <c r="D31" s="478" t="s">
        <v>188</v>
      </c>
      <c r="E31" s="211" t="s">
        <v>7</v>
      </c>
      <c r="F31" s="93"/>
      <c r="G31" s="184">
        <v>1</v>
      </c>
      <c r="H31" s="62" t="s">
        <v>28</v>
      </c>
      <c r="I31" s="104"/>
      <c r="J31" s="87"/>
      <c r="K31" s="50"/>
      <c r="L31" s="101"/>
      <c r="M31" s="15"/>
      <c r="N31" s="13"/>
      <c r="O31" s="13"/>
    </row>
    <row r="32" spans="1:15" ht="19.5" customHeight="1" thickBot="1">
      <c r="A32" s="421"/>
      <c r="B32" s="422"/>
      <c r="C32" s="422"/>
      <c r="D32" s="409"/>
      <c r="E32" s="469" t="s">
        <v>184</v>
      </c>
      <c r="F32" s="414"/>
      <c r="G32" s="414"/>
      <c r="H32" s="414"/>
      <c r="I32" s="414"/>
      <c r="J32" s="414"/>
      <c r="K32" s="47">
        <f>IF(D33=1,$F$31*$G$31*6000,0)</f>
        <v>0</v>
      </c>
      <c r="L32" s="38" t="s">
        <v>15</v>
      </c>
      <c r="M32" s="15"/>
      <c r="N32" s="13"/>
      <c r="O32" s="13"/>
    </row>
    <row r="33" spans="1:15" ht="19.5" customHeight="1" thickBot="1">
      <c r="A33" s="423"/>
      <c r="B33" s="424"/>
      <c r="C33" s="425"/>
      <c r="D33" s="229"/>
      <c r="E33" s="469" t="s">
        <v>186</v>
      </c>
      <c r="F33" s="414"/>
      <c r="G33" s="414"/>
      <c r="H33" s="414"/>
      <c r="I33" s="414"/>
      <c r="J33" s="414"/>
      <c r="K33" s="47">
        <f>IF(D33=2,$F$31*$G$31*4000,0)</f>
        <v>0</v>
      </c>
      <c r="L33" s="38" t="s">
        <v>15</v>
      </c>
      <c r="M33" s="15"/>
      <c r="N33" s="13"/>
      <c r="O33" s="13"/>
    </row>
    <row r="34" spans="1:15" ht="31.5" customHeight="1" thickBot="1">
      <c r="A34" s="426" t="s">
        <v>214</v>
      </c>
      <c r="B34" s="427"/>
      <c r="C34" s="427"/>
      <c r="D34" s="214" t="s">
        <v>189</v>
      </c>
      <c r="E34" s="213" t="s">
        <v>7</v>
      </c>
      <c r="F34" s="93"/>
      <c r="G34" s="184">
        <v>1</v>
      </c>
      <c r="H34" s="62" t="s">
        <v>28</v>
      </c>
      <c r="I34" s="86"/>
      <c r="J34" s="50"/>
      <c r="K34" s="64"/>
      <c r="L34" s="105"/>
      <c r="M34" s="8"/>
    </row>
    <row r="35" spans="1:15" ht="19.5" customHeight="1">
      <c r="A35" s="428"/>
      <c r="B35" s="429"/>
      <c r="C35" s="429"/>
      <c r="D35" s="411"/>
      <c r="E35" s="469" t="s">
        <v>183</v>
      </c>
      <c r="F35" s="414"/>
      <c r="G35" s="414"/>
      <c r="H35" s="414"/>
      <c r="I35" s="414"/>
      <c r="J35" s="414"/>
      <c r="K35" s="47">
        <f>IF($D$35=1,$F$34*$G$34*1000,0)</f>
        <v>0</v>
      </c>
      <c r="L35" s="38" t="s">
        <v>15</v>
      </c>
      <c r="M35" s="15"/>
      <c r="N35" s="13"/>
      <c r="O35" s="13"/>
    </row>
    <row r="36" spans="1:15" ht="19.5" customHeight="1" thickBot="1">
      <c r="A36" s="403"/>
      <c r="B36" s="404"/>
      <c r="C36" s="404"/>
      <c r="D36" s="412"/>
      <c r="E36" s="469" t="s">
        <v>190</v>
      </c>
      <c r="F36" s="414"/>
      <c r="G36" s="414"/>
      <c r="H36" s="414"/>
      <c r="I36" s="414"/>
      <c r="J36" s="414"/>
      <c r="K36" s="47">
        <f>IF($D$35=2,$F$34*$G$34*800,0)</f>
        <v>0</v>
      </c>
      <c r="L36" s="38" t="s">
        <v>15</v>
      </c>
      <c r="M36" s="15"/>
      <c r="N36" s="13"/>
      <c r="O36" s="13"/>
    </row>
    <row r="37" spans="1:15" ht="19.5" customHeight="1">
      <c r="A37" s="479" t="s">
        <v>215</v>
      </c>
      <c r="B37" s="470" t="s">
        <v>158</v>
      </c>
      <c r="C37" s="470"/>
      <c r="D37" s="470"/>
      <c r="E37" s="471" t="s">
        <v>126</v>
      </c>
      <c r="F37" s="471"/>
      <c r="G37" s="471"/>
      <c r="H37" s="471"/>
      <c r="I37" s="471"/>
      <c r="J37" s="472"/>
      <c r="K37" s="47">
        <f>IF($H$6=1,($F$31*$G$31)*3000,0)</f>
        <v>0</v>
      </c>
      <c r="L37" s="38" t="s">
        <v>15</v>
      </c>
      <c r="M37" s="15"/>
      <c r="O37" s="13"/>
    </row>
    <row r="38" spans="1:15" ht="19.5" customHeight="1">
      <c r="A38" s="480"/>
      <c r="B38" s="470" t="s">
        <v>159</v>
      </c>
      <c r="C38" s="470"/>
      <c r="D38" s="470"/>
      <c r="E38" s="471" t="s">
        <v>127</v>
      </c>
      <c r="F38" s="471"/>
      <c r="G38" s="471"/>
      <c r="H38" s="471"/>
      <c r="I38" s="471"/>
      <c r="J38" s="472"/>
      <c r="K38" s="47">
        <f>IF($H$6=2,($F$31*$G$31)*1000,0)</f>
        <v>0</v>
      </c>
      <c r="L38" s="38" t="s">
        <v>15</v>
      </c>
      <c r="M38" s="15"/>
      <c r="O38" s="13"/>
    </row>
    <row r="39" spans="1:15" ht="27.75" customHeight="1">
      <c r="A39" s="458" t="s">
        <v>153</v>
      </c>
      <c r="B39" s="491"/>
      <c r="C39" s="491"/>
      <c r="D39" s="492"/>
      <c r="E39" s="458" t="s">
        <v>164</v>
      </c>
      <c r="F39" s="459"/>
      <c r="G39" s="459"/>
      <c r="H39" s="459"/>
      <c r="I39" s="459"/>
      <c r="J39" s="460"/>
      <c r="K39" s="37">
        <f>SUM(K32:K38)</f>
        <v>0</v>
      </c>
      <c r="L39" s="192" t="s">
        <v>15</v>
      </c>
      <c r="N39" s="8"/>
      <c r="O39" s="8"/>
    </row>
    <row r="40" spans="1:15" ht="14.25" thickBot="1">
      <c r="A40" s="22"/>
      <c r="B40" s="22"/>
      <c r="C40" s="22"/>
      <c r="D40" s="22"/>
      <c r="E40" s="23"/>
      <c r="F40" s="24"/>
      <c r="G40" s="24"/>
      <c r="H40" s="24"/>
      <c r="I40" s="24"/>
      <c r="J40" s="24"/>
      <c r="K40" s="26"/>
      <c r="L40" s="25"/>
      <c r="N40" s="8"/>
      <c r="O40" s="8"/>
    </row>
    <row r="41" spans="1:15" ht="24" customHeight="1" thickBot="1">
      <c r="A41" s="484" t="s">
        <v>235</v>
      </c>
      <c r="B41" s="485"/>
      <c r="C41" s="215"/>
      <c r="D41" s="188" t="s">
        <v>16</v>
      </c>
      <c r="E41" s="486" t="str">
        <f>"R" &amp; '➀治験等経費算定表'!H15 &amp; "年度合計金額"</f>
        <v>R8年度合計金額</v>
      </c>
      <c r="F41" s="487"/>
      <c r="G41" s="488"/>
      <c r="H41" s="190"/>
      <c r="I41" s="216" t="s">
        <v>12</v>
      </c>
      <c r="J41" s="489">
        <f>IFERROR(K13+C41*K39+K28,"-")</f>
        <v>0</v>
      </c>
      <c r="K41" s="490"/>
      <c r="L41" s="217" t="s">
        <v>6</v>
      </c>
      <c r="N41" s="8"/>
      <c r="O41" s="8"/>
    </row>
    <row r="42" spans="1:15" ht="24" customHeight="1" thickBot="1">
      <c r="A42" s="19"/>
      <c r="B42" s="2"/>
      <c r="C42" s="2"/>
      <c r="D42" s="2"/>
      <c r="E42" s="2"/>
      <c r="F42" s="21"/>
      <c r="G42" s="2"/>
      <c r="H42" s="34"/>
      <c r="I42"/>
      <c r="J42" s="29"/>
      <c r="K42"/>
      <c r="L42" s="12"/>
      <c r="N42" s="8"/>
      <c r="O42" s="8"/>
    </row>
    <row r="43" spans="1:15" ht="29.25" customHeight="1" thickTop="1" thickBot="1">
      <c r="A43" s="481" t="s">
        <v>165</v>
      </c>
      <c r="B43" s="482"/>
      <c r="C43" s="482"/>
      <c r="D43" s="482"/>
      <c r="E43" s="482"/>
      <c r="F43" s="482"/>
      <c r="G43" s="482"/>
      <c r="H43" s="482"/>
      <c r="I43" s="482"/>
      <c r="J43" s="482"/>
      <c r="K43" s="482"/>
      <c r="L43" s="483"/>
      <c r="N43" s="8"/>
      <c r="O43" s="8"/>
    </row>
    <row r="44" spans="1:15" ht="14.25" thickTop="1">
      <c r="A44" s="14"/>
      <c r="B44" s="17"/>
      <c r="C44" s="14"/>
      <c r="D44" s="14"/>
      <c r="E44" s="14"/>
      <c r="F44" s="14"/>
      <c r="G44" s="14"/>
      <c r="H44" s="14"/>
      <c r="I44" s="14"/>
      <c r="J44" s="14"/>
      <c r="K44" s="14"/>
      <c r="L44" s="14"/>
    </row>
    <row r="45" spans="1:15">
      <c r="A45" s="14"/>
      <c r="B45" s="14"/>
      <c r="C45" s="14"/>
      <c r="D45" s="14"/>
      <c r="E45" s="14"/>
      <c r="F45" s="14"/>
      <c r="G45" s="14"/>
      <c r="H45" s="14"/>
      <c r="I45" s="14"/>
      <c r="J45" s="14"/>
      <c r="K45" s="14"/>
      <c r="L45" s="14"/>
    </row>
    <row r="46" spans="1:15">
      <c r="A46" s="14"/>
      <c r="B46" s="14"/>
      <c r="C46" s="14"/>
      <c r="D46" s="14"/>
      <c r="E46" s="14"/>
      <c r="F46" s="14"/>
      <c r="G46" s="14"/>
      <c r="H46" s="14"/>
      <c r="I46" s="14"/>
      <c r="J46" s="14"/>
      <c r="K46" s="14"/>
      <c r="L46" s="14"/>
    </row>
    <row r="47" spans="1:15">
      <c r="A47" s="14"/>
      <c r="B47" s="14"/>
      <c r="C47" s="14"/>
      <c r="D47" s="14"/>
      <c r="E47" s="14"/>
      <c r="F47" s="14"/>
      <c r="G47" s="14"/>
      <c r="H47" s="14"/>
      <c r="I47" s="14"/>
      <c r="J47" s="14"/>
      <c r="K47" s="14"/>
      <c r="L47" s="14"/>
    </row>
    <row r="48" spans="1:15">
      <c r="B48" s="14"/>
    </row>
  </sheetData>
  <mergeCells count="73">
    <mergeCell ref="A43:L43"/>
    <mergeCell ref="A41:B41"/>
    <mergeCell ref="E41:G41"/>
    <mergeCell ref="J41:K41"/>
    <mergeCell ref="A39:D39"/>
    <mergeCell ref="E39:J39"/>
    <mergeCell ref="A37:A38"/>
    <mergeCell ref="B37:D37"/>
    <mergeCell ref="E37:J37"/>
    <mergeCell ref="B38:D38"/>
    <mergeCell ref="E38:J38"/>
    <mergeCell ref="K30:L30"/>
    <mergeCell ref="A28:D28"/>
    <mergeCell ref="E28:J28"/>
    <mergeCell ref="E35:J35"/>
    <mergeCell ref="E36:J36"/>
    <mergeCell ref="E32:J32"/>
    <mergeCell ref="E33:J33"/>
    <mergeCell ref="D31:D32"/>
    <mergeCell ref="D35:D36"/>
    <mergeCell ref="A31:C33"/>
    <mergeCell ref="A34:C36"/>
    <mergeCell ref="B27:D27"/>
    <mergeCell ref="E27:J27"/>
    <mergeCell ref="A30:D30"/>
    <mergeCell ref="E30:J30"/>
    <mergeCell ref="A29:D29"/>
    <mergeCell ref="A26:A27"/>
    <mergeCell ref="K20:L20"/>
    <mergeCell ref="E21:J21"/>
    <mergeCell ref="E22:J22"/>
    <mergeCell ref="B26:D26"/>
    <mergeCell ref="E26:J26"/>
    <mergeCell ref="K8:L8"/>
    <mergeCell ref="E9:E10"/>
    <mergeCell ref="F9:G9"/>
    <mergeCell ref="F10:G10"/>
    <mergeCell ref="A19:D19"/>
    <mergeCell ref="E19:J19"/>
    <mergeCell ref="K19:L19"/>
    <mergeCell ref="A13:D13"/>
    <mergeCell ref="E13:J13"/>
    <mergeCell ref="A15:B15"/>
    <mergeCell ref="E15:G15"/>
    <mergeCell ref="A16:B16"/>
    <mergeCell ref="E16:G16"/>
    <mergeCell ref="H18:I18"/>
    <mergeCell ref="K18:L18"/>
    <mergeCell ref="F4:L4"/>
    <mergeCell ref="B2:C2"/>
    <mergeCell ref="D2:D3"/>
    <mergeCell ref="E2:J3"/>
    <mergeCell ref="K2:L3"/>
    <mergeCell ref="B3:C3"/>
    <mergeCell ref="A4:B5"/>
    <mergeCell ref="C4:C5"/>
    <mergeCell ref="D4:D5"/>
    <mergeCell ref="E4:E5"/>
    <mergeCell ref="F5:L5"/>
    <mergeCell ref="F6:G6"/>
    <mergeCell ref="A9:C10"/>
    <mergeCell ref="D20:D21"/>
    <mergeCell ref="D24:D25"/>
    <mergeCell ref="A8:D8"/>
    <mergeCell ref="E8:J8"/>
    <mergeCell ref="E24:J24"/>
    <mergeCell ref="E25:J25"/>
    <mergeCell ref="A12:D12"/>
    <mergeCell ref="H12:J12"/>
    <mergeCell ref="A20:C22"/>
    <mergeCell ref="A23:C25"/>
    <mergeCell ref="I6:J6"/>
    <mergeCell ref="A11:C11"/>
  </mergeCells>
  <phoneticPr fontId="2"/>
  <dataValidations count="3">
    <dataValidation type="list" allowBlank="1" showInputMessage="1" showErrorMessage="1" sqref="G11" xr:uid="{00000000-0002-0000-0100-000000000000}">
      <formula1>" 　,有,無"</formula1>
    </dataValidation>
    <dataValidation type="list" allowBlank="1" showInputMessage="1" showErrorMessage="1" sqref="H6 D10" xr:uid="{CC2A997D-6A50-4E07-8005-F1F489548E5C}">
      <formula1>" 　,1,2"</formula1>
    </dataValidation>
    <dataValidation type="list" allowBlank="1" showInputMessage="1" showErrorMessage="1" sqref="D24:D25 D22 D35:D36 D33" xr:uid="{72D9A272-D198-49C2-938A-C68C454DAD01}">
      <formula1>"　,1,2"</formula1>
    </dataValidation>
  </dataValidations>
  <pageMargins left="0.70866141732283472" right="0.70866141732283472" top="0.55118110236220474" bottom="0.19685039370078741" header="0.31496062992125984" footer="0.31496062992125984"/>
  <pageSetup paperSize="9" scale="65" fitToHeight="0" orientation="portrait" cellComments="asDisplayed" r:id="rId1"/>
  <headerFooter>
    <oddFooter>&amp;R&amp;A</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39997558519241921"/>
  </sheetPr>
  <dimension ref="A1:O35"/>
  <sheetViews>
    <sheetView view="pageBreakPreview" topLeftCell="A10" zoomScale="85" zoomScaleSheetLayoutView="85" workbookViewId="0">
      <selection activeCell="F16" sqref="F16:L16"/>
    </sheetView>
  </sheetViews>
  <sheetFormatPr defaultColWidth="9" defaultRowHeight="13.5"/>
  <cols>
    <col min="1" max="1" width="13" style="1" customWidth="1"/>
    <col min="2" max="2" width="13.5" style="1" customWidth="1"/>
    <col min="3" max="3" width="9" style="1" customWidth="1"/>
    <col min="4" max="4" width="11.125" style="1" customWidth="1"/>
    <col min="5" max="5" width="13.625" style="1" customWidth="1"/>
    <col min="6" max="6" width="10.25" style="1" customWidth="1"/>
    <col min="7" max="7" width="9.25" style="1" customWidth="1"/>
    <col min="8" max="9" width="9.625" style="1" customWidth="1"/>
    <col min="10" max="10" width="9.375" style="1" customWidth="1"/>
    <col min="11" max="11" width="12" style="1" customWidth="1"/>
    <col min="12" max="12" width="7.375" style="1" customWidth="1"/>
    <col min="13" max="16384" width="9" style="2"/>
  </cols>
  <sheetData>
    <row r="1" spans="1:15" ht="36.75" customHeight="1">
      <c r="A1" s="202" t="s">
        <v>24</v>
      </c>
      <c r="G1" s="49"/>
      <c r="J1" s="182"/>
      <c r="K1" s="182"/>
      <c r="L1" s="182"/>
    </row>
    <row r="2" spans="1:15" ht="42" customHeight="1">
      <c r="A2" s="39" t="s">
        <v>0</v>
      </c>
      <c r="B2" s="508">
        <f>②継続契約算出表!B2:C2</f>
        <v>0</v>
      </c>
      <c r="C2" s="439"/>
      <c r="D2" s="440" t="s">
        <v>149</v>
      </c>
      <c r="E2" s="442">
        <f>②継続契約算出表!E2:J3</f>
        <v>0</v>
      </c>
      <c r="F2" s="442"/>
      <c r="G2" s="442"/>
      <c r="H2" s="442"/>
      <c r="I2" s="442"/>
      <c r="J2" s="442"/>
      <c r="K2" s="442" t="s">
        <v>1</v>
      </c>
      <c r="L2" s="442"/>
    </row>
    <row r="3" spans="1:15" ht="42" customHeight="1">
      <c r="A3" s="40" t="s">
        <v>146</v>
      </c>
      <c r="B3" s="511">
        <f>②継続契約算出表!B3:C3</f>
        <v>0</v>
      </c>
      <c r="C3" s="511"/>
      <c r="D3" s="509"/>
      <c r="E3" s="442"/>
      <c r="F3" s="442"/>
      <c r="G3" s="442"/>
      <c r="H3" s="442"/>
      <c r="I3" s="442"/>
      <c r="J3" s="442"/>
      <c r="K3" s="442"/>
      <c r="L3" s="442"/>
    </row>
    <row r="4" spans="1:15" ht="7.15" customHeight="1" thickBot="1">
      <c r="A4" s="148"/>
      <c r="B4" s="149"/>
      <c r="C4" s="149"/>
      <c r="D4" s="150"/>
      <c r="E4" s="151"/>
      <c r="F4" s="151"/>
      <c r="G4" s="151"/>
      <c r="H4" s="151"/>
      <c r="I4" s="151"/>
      <c r="J4" s="151"/>
      <c r="K4" s="151"/>
      <c r="L4" s="151"/>
    </row>
    <row r="5" spans="1:15" ht="27.75" customHeight="1" thickBot="1">
      <c r="A5" s="510"/>
      <c r="B5" s="510"/>
      <c r="C5" s="43"/>
      <c r="D5" s="44"/>
      <c r="E5" s="45"/>
      <c r="F5" s="45"/>
      <c r="G5" s="506" t="s">
        <v>163</v>
      </c>
      <c r="H5" s="507"/>
      <c r="I5" s="218" t="s">
        <v>95</v>
      </c>
      <c r="J5" s="430" t="s">
        <v>154</v>
      </c>
      <c r="K5" s="431"/>
      <c r="L5" s="12"/>
      <c r="M5" s="4"/>
    </row>
    <row r="6" spans="1:15" ht="7.15" customHeight="1">
      <c r="A6" s="65"/>
      <c r="B6" s="52"/>
      <c r="C6" s="52"/>
      <c r="D6" s="27"/>
      <c r="E6" s="27"/>
      <c r="F6" s="27"/>
      <c r="G6" s="27"/>
      <c r="H6" s="27"/>
      <c r="I6" s="27"/>
      <c r="J6" s="27"/>
      <c r="K6" s="53"/>
      <c r="L6" s="53"/>
    </row>
    <row r="7" spans="1:15" ht="20.25" customHeight="1">
      <c r="A7" s="413" t="s">
        <v>134</v>
      </c>
      <c r="B7" s="413"/>
      <c r="C7" s="413"/>
      <c r="D7" s="413"/>
      <c r="E7" s="503" t="s">
        <v>4</v>
      </c>
      <c r="F7" s="504"/>
      <c r="G7" s="504"/>
      <c r="H7" s="504"/>
      <c r="I7" s="505"/>
      <c r="J7" s="503" t="s">
        <v>5</v>
      </c>
      <c r="K7" s="505"/>
      <c r="L7" s="2"/>
    </row>
    <row r="8" spans="1:15" ht="34.5" customHeight="1" thickBot="1">
      <c r="A8" s="512" t="s">
        <v>174</v>
      </c>
      <c r="B8" s="513"/>
      <c r="C8" s="513"/>
      <c r="D8" s="513"/>
      <c r="E8" s="522" t="s">
        <v>175</v>
      </c>
      <c r="F8" s="198" t="s">
        <v>17</v>
      </c>
      <c r="G8" s="198" t="s">
        <v>166</v>
      </c>
      <c r="H8" s="198" t="s">
        <v>25</v>
      </c>
      <c r="I8" s="198" t="s">
        <v>26</v>
      </c>
      <c r="J8" s="501" t="s">
        <v>105</v>
      </c>
      <c r="K8" s="502"/>
      <c r="L8" s="2"/>
    </row>
    <row r="9" spans="1:15" ht="34.5" customHeight="1" thickBot="1">
      <c r="A9" s="514"/>
      <c r="B9" s="515"/>
      <c r="C9" s="515"/>
      <c r="D9" s="515"/>
      <c r="E9" s="523"/>
      <c r="F9" s="199">
        <v>0</v>
      </c>
      <c r="G9" s="199">
        <v>0</v>
      </c>
      <c r="H9" s="199">
        <v>0</v>
      </c>
      <c r="I9" s="200">
        <f>IFERROR(F9*1+G9*2+H9*3,"-")</f>
        <v>0</v>
      </c>
      <c r="J9" s="147">
        <f>I9*1000</f>
        <v>0</v>
      </c>
      <c r="K9" s="36" t="s">
        <v>13</v>
      </c>
      <c r="L9" s="2"/>
    </row>
    <row r="10" spans="1:15" ht="34.5" customHeight="1" thickBot="1">
      <c r="A10" s="516"/>
      <c r="B10" s="517"/>
      <c r="C10" s="517"/>
      <c r="D10" s="517"/>
      <c r="E10" s="224" t="s">
        <v>178</v>
      </c>
      <c r="F10" s="521" t="s">
        <v>164</v>
      </c>
      <c r="G10" s="476"/>
      <c r="H10" s="476"/>
      <c r="I10" s="477"/>
      <c r="J10" s="154">
        <f>IFERROR(E10*J9,0)</f>
        <v>0</v>
      </c>
      <c r="K10" s="191" t="s">
        <v>58</v>
      </c>
      <c r="L10" s="2"/>
    </row>
    <row r="11" spans="1:15" ht="34.5" hidden="1" customHeight="1">
      <c r="A11" s="178"/>
      <c r="B11" s="177"/>
      <c r="C11" s="177"/>
      <c r="D11" s="177"/>
      <c r="L11" s="2"/>
    </row>
    <row r="12" spans="1:15" ht="18.75" customHeight="1">
      <c r="A12" s="518"/>
      <c r="B12" s="347"/>
      <c r="C12" s="347"/>
      <c r="D12" s="347"/>
      <c r="E12" s="347"/>
      <c r="F12" s="347"/>
      <c r="G12" s="347"/>
      <c r="H12" s="347"/>
      <c r="I12" s="347"/>
      <c r="J12" s="347"/>
      <c r="K12" s="347"/>
      <c r="L12" s="347"/>
      <c r="M12" s="20"/>
    </row>
    <row r="13" spans="1:15" ht="22.5" customHeight="1">
      <c r="A13" s="203" t="s">
        <v>144</v>
      </c>
      <c r="B13" s="107"/>
      <c r="C13" s="107"/>
      <c r="D13" s="107"/>
      <c r="E13" s="107"/>
      <c r="F13" s="107"/>
      <c r="G13" s="107"/>
      <c r="H13" s="107"/>
      <c r="I13" s="107"/>
      <c r="J13" s="107"/>
      <c r="K13" s="107"/>
      <c r="L13" s="107"/>
      <c r="M13" s="20"/>
    </row>
    <row r="14" spans="1:15" ht="15" thickBot="1">
      <c r="A14" s="413" t="s">
        <v>129</v>
      </c>
      <c r="B14" s="413"/>
      <c r="C14" s="413"/>
      <c r="D14" s="413"/>
      <c r="E14" s="413" t="s">
        <v>4</v>
      </c>
      <c r="F14" s="413"/>
      <c r="G14" s="413"/>
      <c r="H14" s="413"/>
      <c r="I14" s="413"/>
      <c r="J14" s="413"/>
      <c r="K14" s="413" t="s">
        <v>5</v>
      </c>
      <c r="L14" s="413"/>
      <c r="M14" s="15"/>
      <c r="N14" s="13"/>
      <c r="O14" s="13"/>
    </row>
    <row r="15" spans="1:15" ht="36.75" customHeight="1" thickBot="1">
      <c r="A15" s="493" t="s">
        <v>216</v>
      </c>
      <c r="B15" s="494"/>
      <c r="C15" s="494"/>
      <c r="D15" s="495"/>
      <c r="E15" s="183" t="s">
        <v>168</v>
      </c>
      <c r="F15" s="185">
        <v>5</v>
      </c>
      <c r="G15" s="519" t="s">
        <v>61</v>
      </c>
      <c r="H15" s="520"/>
      <c r="I15" s="110" t="s">
        <v>27</v>
      </c>
      <c r="J15" s="9"/>
      <c r="K15" s="2"/>
      <c r="L15" s="2"/>
    </row>
    <row r="16" spans="1:15" ht="42" customHeight="1" thickBot="1">
      <c r="A16" s="496"/>
      <c r="B16" s="497"/>
      <c r="C16" s="497"/>
      <c r="D16" s="498"/>
      <c r="E16" s="219" t="s">
        <v>62</v>
      </c>
      <c r="F16" s="532"/>
      <c r="G16" s="533"/>
      <c r="H16" s="533"/>
      <c r="I16" s="533"/>
      <c r="J16" s="533"/>
      <c r="K16" s="533"/>
      <c r="L16" s="534"/>
      <c r="M16" s="9"/>
    </row>
    <row r="17" spans="1:15" ht="28.5" customHeight="1" thickBot="1">
      <c r="A17" s="176"/>
      <c r="B17" s="429"/>
      <c r="C17" s="429"/>
      <c r="D17" s="209"/>
      <c r="E17" s="414" t="s">
        <v>185</v>
      </c>
      <c r="F17" s="415"/>
      <c r="G17" s="415"/>
      <c r="H17" s="415"/>
      <c r="I17" s="415"/>
      <c r="J17" s="415"/>
      <c r="K17" s="220">
        <f>IF(D18=1,$F$15*6000,0)</f>
        <v>0</v>
      </c>
      <c r="L17" s="194" t="s">
        <v>23</v>
      </c>
      <c r="M17" s="9"/>
    </row>
    <row r="18" spans="1:15" ht="28.5" customHeight="1" thickBot="1">
      <c r="A18" s="176"/>
      <c r="B18" s="404"/>
      <c r="C18" s="404"/>
      <c r="D18" s="229"/>
      <c r="E18" s="469" t="s">
        <v>191</v>
      </c>
      <c r="F18" s="414"/>
      <c r="G18" s="414"/>
      <c r="H18" s="414"/>
      <c r="I18" s="414"/>
      <c r="J18" s="414"/>
      <c r="K18" s="47">
        <f>IF(D18=2,$F$15*4000,0)</f>
        <v>0</v>
      </c>
      <c r="L18" s="194" t="s">
        <v>23</v>
      </c>
      <c r="M18" s="9"/>
    </row>
    <row r="19" spans="1:15" ht="28.5" customHeight="1">
      <c r="A19" s="474" t="s">
        <v>215</v>
      </c>
      <c r="B19" s="470" t="s">
        <v>158</v>
      </c>
      <c r="C19" s="470"/>
      <c r="D19" s="475"/>
      <c r="E19" s="471" t="s">
        <v>104</v>
      </c>
      <c r="F19" s="471"/>
      <c r="G19" s="471"/>
      <c r="H19" s="471"/>
      <c r="I19" s="471"/>
      <c r="J19" s="472"/>
      <c r="K19" s="47">
        <f>IF($I$5=1,$F$15*3000,0)</f>
        <v>0</v>
      </c>
      <c r="L19" s="194" t="s">
        <v>23</v>
      </c>
      <c r="M19" s="9"/>
    </row>
    <row r="20" spans="1:15" ht="28.5" customHeight="1">
      <c r="A20" s="475"/>
      <c r="B20" s="470" t="s">
        <v>159</v>
      </c>
      <c r="C20" s="470"/>
      <c r="D20" s="470"/>
      <c r="E20" s="471" t="s">
        <v>109</v>
      </c>
      <c r="F20" s="471"/>
      <c r="G20" s="471"/>
      <c r="H20" s="471"/>
      <c r="I20" s="471"/>
      <c r="J20" s="472"/>
      <c r="K20" s="47">
        <f>IF($I$5=2,$F$15*1000,0)</f>
        <v>0</v>
      </c>
      <c r="L20" s="194" t="s">
        <v>23</v>
      </c>
      <c r="M20" s="9"/>
    </row>
    <row r="21" spans="1:15" ht="28.5" customHeight="1">
      <c r="A21" s="486" t="s">
        <v>162</v>
      </c>
      <c r="B21" s="457"/>
      <c r="C21" s="457"/>
      <c r="D21" s="457"/>
      <c r="E21" s="458" t="s">
        <v>164</v>
      </c>
      <c r="F21" s="476"/>
      <c r="G21" s="476"/>
      <c r="H21" s="476"/>
      <c r="I21" s="476"/>
      <c r="J21" s="477"/>
      <c r="K21" s="37">
        <f>SUM(K17:K20)</f>
        <v>0</v>
      </c>
      <c r="L21" s="193" t="s">
        <v>23</v>
      </c>
      <c r="M21" s="9"/>
    </row>
    <row r="22" spans="1:15" ht="14.25">
      <c r="A22" s="22"/>
      <c r="B22" s="22"/>
      <c r="C22" s="22"/>
      <c r="D22" s="22"/>
      <c r="E22" s="23"/>
      <c r="F22" s="24"/>
      <c r="G22" s="24"/>
      <c r="H22" s="24"/>
      <c r="I22" s="24"/>
      <c r="J22" s="24"/>
      <c r="K22" s="26"/>
      <c r="L22" s="25"/>
      <c r="M22" s="9"/>
    </row>
    <row r="23" spans="1:15" ht="25.5" customHeight="1">
      <c r="A23" s="203" t="s">
        <v>145</v>
      </c>
      <c r="B23" s="109"/>
      <c r="C23" s="109"/>
      <c r="D23" s="109"/>
      <c r="E23" s="109"/>
      <c r="F23" s="109"/>
      <c r="G23" s="109"/>
      <c r="H23" s="109"/>
      <c r="I23" s="107"/>
      <c r="J23" s="109"/>
      <c r="K23" s="109"/>
      <c r="L23" s="109"/>
      <c r="M23" s="20"/>
    </row>
    <row r="24" spans="1:15" ht="15" thickBot="1">
      <c r="A24" s="413" t="s">
        <v>129</v>
      </c>
      <c r="B24" s="413"/>
      <c r="C24" s="413"/>
      <c r="D24" s="413"/>
      <c r="E24" s="413" t="s">
        <v>4</v>
      </c>
      <c r="F24" s="413"/>
      <c r="G24" s="413"/>
      <c r="H24" s="413"/>
      <c r="I24" s="413"/>
      <c r="J24" s="413"/>
      <c r="K24" s="413" t="s">
        <v>5</v>
      </c>
      <c r="L24" s="413"/>
      <c r="M24" s="15"/>
      <c r="N24" s="13"/>
      <c r="O24" s="13"/>
    </row>
    <row r="25" spans="1:15" ht="36.75" customHeight="1" thickBot="1">
      <c r="A25" s="493" t="s">
        <v>217</v>
      </c>
      <c r="B25" s="494"/>
      <c r="C25" s="494"/>
      <c r="D25" s="495"/>
      <c r="E25" s="183" t="s">
        <v>168</v>
      </c>
      <c r="F25" s="186">
        <v>2</v>
      </c>
      <c r="G25" s="499" t="s">
        <v>60</v>
      </c>
      <c r="H25" s="500"/>
      <c r="I25" s="110" t="s">
        <v>27</v>
      </c>
      <c r="J25" s="195" t="s">
        <v>59</v>
      </c>
      <c r="K25" s="153">
        <f>IFERROR(F25*I25,0)</f>
        <v>0</v>
      </c>
      <c r="L25" s="196" t="s">
        <v>30</v>
      </c>
      <c r="M25" s="9"/>
    </row>
    <row r="26" spans="1:15" ht="38.25" customHeight="1" thickBot="1">
      <c r="A26" s="496"/>
      <c r="B26" s="497"/>
      <c r="C26" s="497"/>
      <c r="D26" s="498"/>
      <c r="E26" s="221" t="s">
        <v>29</v>
      </c>
      <c r="F26" s="532"/>
      <c r="G26" s="533"/>
      <c r="H26" s="533"/>
      <c r="I26" s="533"/>
      <c r="J26" s="533"/>
      <c r="K26" s="533"/>
      <c r="L26" s="534"/>
      <c r="M26" s="9"/>
    </row>
    <row r="27" spans="1:15" ht="28.5" customHeight="1" thickBot="1">
      <c r="A27" s="176"/>
      <c r="B27" s="429"/>
      <c r="C27" s="429"/>
      <c r="D27" s="209"/>
      <c r="E27" s="414" t="s">
        <v>185</v>
      </c>
      <c r="F27" s="415"/>
      <c r="G27" s="415"/>
      <c r="H27" s="415"/>
      <c r="I27" s="415"/>
      <c r="J27" s="415"/>
      <c r="K27" s="220">
        <f>IF(D28=1,$K$25*6000,0)</f>
        <v>0</v>
      </c>
      <c r="L27" s="194" t="s">
        <v>18</v>
      </c>
      <c r="M27" s="9"/>
    </row>
    <row r="28" spans="1:15" ht="28.5" customHeight="1" thickBot="1">
      <c r="A28" s="176"/>
      <c r="B28" s="404"/>
      <c r="C28" s="404"/>
      <c r="D28" s="229"/>
      <c r="E28" s="469" t="s">
        <v>191</v>
      </c>
      <c r="F28" s="414"/>
      <c r="G28" s="414"/>
      <c r="H28" s="414"/>
      <c r="I28" s="414"/>
      <c r="J28" s="414"/>
      <c r="K28" s="47">
        <f>IF(D28=2,$K$25*4000,0)</f>
        <v>0</v>
      </c>
      <c r="L28" s="42" t="s">
        <v>18</v>
      </c>
      <c r="M28" s="9"/>
    </row>
    <row r="29" spans="1:15" ht="28.5" customHeight="1">
      <c r="A29" s="474" t="s">
        <v>215</v>
      </c>
      <c r="B29" s="432" t="s">
        <v>158</v>
      </c>
      <c r="C29" s="433"/>
      <c r="D29" s="538"/>
      <c r="E29" s="471" t="s">
        <v>104</v>
      </c>
      <c r="F29" s="471"/>
      <c r="G29" s="471"/>
      <c r="H29" s="471"/>
      <c r="I29" s="471"/>
      <c r="J29" s="472"/>
      <c r="K29" s="47">
        <f>IF($I$5=1,$K$25*3000,0)</f>
        <v>0</v>
      </c>
      <c r="L29" s="42" t="s">
        <v>18</v>
      </c>
      <c r="M29" s="9"/>
    </row>
    <row r="30" spans="1:15" ht="28.5" customHeight="1">
      <c r="A30" s="475"/>
      <c r="B30" s="470" t="s">
        <v>159</v>
      </c>
      <c r="C30" s="470"/>
      <c r="D30" s="470"/>
      <c r="E30" s="471" t="s">
        <v>109</v>
      </c>
      <c r="F30" s="471"/>
      <c r="G30" s="471"/>
      <c r="H30" s="471"/>
      <c r="I30" s="471"/>
      <c r="J30" s="472"/>
      <c r="K30" s="47">
        <f>IF($I$5=2,$K$25*1000,0)</f>
        <v>0</v>
      </c>
      <c r="L30" s="42" t="s">
        <v>18</v>
      </c>
      <c r="M30" s="9"/>
    </row>
    <row r="31" spans="1:15" ht="28.5" customHeight="1" thickBot="1">
      <c r="A31" s="535" t="s">
        <v>160</v>
      </c>
      <c r="B31" s="536"/>
      <c r="C31" s="536"/>
      <c r="D31" s="537"/>
      <c r="E31" s="527" t="s">
        <v>167</v>
      </c>
      <c r="F31" s="528"/>
      <c r="G31" s="528"/>
      <c r="H31" s="528"/>
      <c r="I31" s="528"/>
      <c r="J31" s="529"/>
      <c r="K31" s="37">
        <f>SUM(K27:K30)</f>
        <v>0</v>
      </c>
      <c r="L31" s="197" t="s">
        <v>18</v>
      </c>
      <c r="M31" s="9"/>
    </row>
    <row r="32" spans="1:15" ht="30" customHeight="1" thickBot="1">
      <c r="A32" s="527" t="s">
        <v>161</v>
      </c>
      <c r="B32" s="530"/>
      <c r="C32" s="531"/>
      <c r="D32" s="161" t="s">
        <v>111</v>
      </c>
      <c r="E32" s="527" t="s">
        <v>164</v>
      </c>
      <c r="F32" s="528"/>
      <c r="G32" s="528"/>
      <c r="H32" s="528"/>
      <c r="I32" s="528"/>
      <c r="J32" s="529"/>
      <c r="K32" s="37">
        <f>IFERROR(K31*D32,0)</f>
        <v>0</v>
      </c>
      <c r="L32" s="197" t="s">
        <v>19</v>
      </c>
      <c r="M32" s="15"/>
    </row>
    <row r="33" spans="1:12" ht="14.25" thickBot="1"/>
    <row r="34" spans="1:12" ht="32.25" customHeight="1" thickTop="1" thickBot="1">
      <c r="A34" s="524" t="s">
        <v>165</v>
      </c>
      <c r="B34" s="525"/>
      <c r="C34" s="525"/>
      <c r="D34" s="525"/>
      <c r="E34" s="525"/>
      <c r="F34" s="525"/>
      <c r="G34" s="525"/>
      <c r="H34" s="525"/>
      <c r="I34" s="525"/>
      <c r="J34" s="525"/>
      <c r="K34" s="525"/>
      <c r="L34" s="526"/>
    </row>
    <row r="35" spans="1:12" ht="14.25" thickTop="1"/>
  </sheetData>
  <mergeCells count="51">
    <mergeCell ref="A34:L34"/>
    <mergeCell ref="J5:K5"/>
    <mergeCell ref="E32:J32"/>
    <mergeCell ref="A32:C32"/>
    <mergeCell ref="F16:L16"/>
    <mergeCell ref="E18:J18"/>
    <mergeCell ref="A15:D16"/>
    <mergeCell ref="A31:D31"/>
    <mergeCell ref="E31:J31"/>
    <mergeCell ref="E28:J28"/>
    <mergeCell ref="A29:A30"/>
    <mergeCell ref="B29:D29"/>
    <mergeCell ref="E29:J29"/>
    <mergeCell ref="B30:D30"/>
    <mergeCell ref="E30:J30"/>
    <mergeCell ref="F26:L26"/>
    <mergeCell ref="B2:C2"/>
    <mergeCell ref="D2:D3"/>
    <mergeCell ref="E17:J17"/>
    <mergeCell ref="A5:B5"/>
    <mergeCell ref="E2:J3"/>
    <mergeCell ref="B3:C3"/>
    <mergeCell ref="A7:D7"/>
    <mergeCell ref="B17:C18"/>
    <mergeCell ref="A8:D10"/>
    <mergeCell ref="A12:L12"/>
    <mergeCell ref="G15:H15"/>
    <mergeCell ref="F10:I10"/>
    <mergeCell ref="A14:D14"/>
    <mergeCell ref="E14:J14"/>
    <mergeCell ref="K14:L14"/>
    <mergeCell ref="E8:E9"/>
    <mergeCell ref="J8:K8"/>
    <mergeCell ref="K2:L3"/>
    <mergeCell ref="E7:I7"/>
    <mergeCell ref="J7:K7"/>
    <mergeCell ref="G5:H5"/>
    <mergeCell ref="K24:L24"/>
    <mergeCell ref="E27:J27"/>
    <mergeCell ref="A25:D26"/>
    <mergeCell ref="A19:A20"/>
    <mergeCell ref="B19:D19"/>
    <mergeCell ref="E19:J19"/>
    <mergeCell ref="B27:C28"/>
    <mergeCell ref="A21:D21"/>
    <mergeCell ref="E21:J21"/>
    <mergeCell ref="G25:H25"/>
    <mergeCell ref="B20:D20"/>
    <mergeCell ref="E20:J20"/>
    <mergeCell ref="A24:D24"/>
    <mergeCell ref="E24:J24"/>
  </mergeCells>
  <phoneticPr fontId="2"/>
  <conditionalFormatting sqref="I9">
    <cfRule type="cellIs" dxfId="0" priority="1" operator="greaterThan">
      <formula>10</formula>
    </cfRule>
  </conditionalFormatting>
  <dataValidations count="2">
    <dataValidation type="list" allowBlank="1" showInputMessage="1" showErrorMessage="1" sqref="D28 D18" xr:uid="{A34C93D2-F378-4EC7-8C5B-FC5ED0C46A31}">
      <formula1>"　,1,2"</formula1>
    </dataValidation>
    <dataValidation type="list" allowBlank="1" showInputMessage="1" showErrorMessage="1" sqref="I5" xr:uid="{24742AD8-A161-4F13-9A06-3CE5D636314D}">
      <formula1>" 　,1,2"</formula1>
    </dataValidation>
  </dataValidations>
  <pageMargins left="0.51181102362204722" right="0.27559055118110237" top="0.6692913385826772" bottom="0" header="0" footer="0"/>
  <pageSetup paperSize="9" scale="76" fitToWidth="0" fitToHeight="0" orientation="portrait" cellComments="asDisplayed" r:id="rId1"/>
  <headerFooter alignWithMargins="0">
    <oddFooter>&amp;R&amp;A</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8555F8-4370-456A-A65E-F5D84F95FE3E}">
  <sheetPr>
    <tabColor theme="7" tint="0.59999389629810485"/>
  </sheetPr>
  <dimension ref="A1:N21"/>
  <sheetViews>
    <sheetView view="pageBreakPreview" zoomScale="70" zoomScaleSheetLayoutView="70" workbookViewId="0">
      <selection activeCell="K7" sqref="K7"/>
    </sheetView>
  </sheetViews>
  <sheetFormatPr defaultColWidth="9" defaultRowHeight="13.5"/>
  <cols>
    <col min="1" max="1" width="13" style="1" customWidth="1"/>
    <col min="2" max="2" width="14.5" style="1" customWidth="1"/>
    <col min="3" max="3" width="6.625" style="1" customWidth="1"/>
    <col min="4" max="4" width="11.125" style="1" customWidth="1"/>
    <col min="5" max="5" width="13.625" style="1" customWidth="1"/>
    <col min="6" max="6" width="11.125" style="1" customWidth="1"/>
    <col min="7" max="7" width="10.75" style="1" customWidth="1"/>
    <col min="8" max="10" width="9.625" style="1" customWidth="1"/>
    <col min="11" max="11" width="14.5" style="1" customWidth="1"/>
    <col min="12" max="12" width="4.75" style="1" customWidth="1"/>
    <col min="13" max="16384" width="9" style="2"/>
  </cols>
  <sheetData>
    <row r="1" spans="1:14" ht="36.75" customHeight="1">
      <c r="A1" s="201" t="s">
        <v>130</v>
      </c>
    </row>
    <row r="2" spans="1:14" ht="61.5" customHeight="1">
      <c r="A2" s="39" t="s">
        <v>0</v>
      </c>
      <c r="B2" s="508"/>
      <c r="C2" s="439"/>
      <c r="D2" s="440" t="s">
        <v>147</v>
      </c>
      <c r="E2" s="442"/>
      <c r="F2" s="442"/>
      <c r="G2" s="442"/>
      <c r="H2" s="442"/>
      <c r="I2" s="442"/>
      <c r="J2" s="442"/>
      <c r="K2" s="442" t="s">
        <v>150</v>
      </c>
      <c r="L2" s="442"/>
    </row>
    <row r="3" spans="1:14" ht="61.5" customHeight="1">
      <c r="A3" s="40" t="s">
        <v>148</v>
      </c>
      <c r="B3" s="539"/>
      <c r="C3" s="539"/>
      <c r="D3" s="509"/>
      <c r="E3" s="442"/>
      <c r="F3" s="442"/>
      <c r="G3" s="442"/>
      <c r="H3" s="442"/>
      <c r="I3" s="442"/>
      <c r="J3" s="442"/>
      <c r="K3" s="442"/>
      <c r="L3" s="442"/>
    </row>
    <row r="4" spans="1:14" ht="27.75" customHeight="1">
      <c r="A4" s="550" t="s">
        <v>140</v>
      </c>
      <c r="B4" s="550"/>
      <c r="C4" s="550"/>
      <c r="D4" s="550"/>
      <c r="E4" s="157" t="s">
        <v>245</v>
      </c>
      <c r="F4" s="547" t="s">
        <v>246</v>
      </c>
      <c r="G4" s="548"/>
      <c r="H4" s="548"/>
      <c r="I4" s="548"/>
      <c r="J4" s="548"/>
      <c r="K4" s="548"/>
      <c r="L4" s="549"/>
    </row>
    <row r="5" spans="1:14" ht="27.75" customHeight="1">
      <c r="A5" s="39" t="s">
        <v>2</v>
      </c>
      <c r="B5" s="543" t="s">
        <v>169</v>
      </c>
      <c r="C5" s="543"/>
      <c r="D5" s="543"/>
      <c r="E5" s="157" t="s">
        <v>110</v>
      </c>
      <c r="F5" s="547" t="s">
        <v>247</v>
      </c>
      <c r="G5" s="548"/>
      <c r="H5" s="548"/>
      <c r="I5" s="548"/>
      <c r="J5" s="548"/>
      <c r="K5" s="548"/>
      <c r="L5" s="549"/>
    </row>
    <row r="6" spans="1:14" ht="18" customHeight="1">
      <c r="A6" s="413" t="s">
        <v>125</v>
      </c>
      <c r="B6" s="413"/>
      <c r="C6" s="413"/>
      <c r="D6" s="413"/>
      <c r="E6" s="413" t="s">
        <v>4</v>
      </c>
      <c r="F6" s="413"/>
      <c r="G6" s="413"/>
      <c r="H6" s="413"/>
      <c r="I6" s="413"/>
      <c r="J6" s="413"/>
      <c r="K6" s="413" t="s">
        <v>5</v>
      </c>
      <c r="L6" s="413"/>
    </row>
    <row r="7" spans="1:14" ht="65.25" customHeight="1">
      <c r="A7" s="432" t="s">
        <v>170</v>
      </c>
      <c r="B7" s="433"/>
      <c r="C7" s="433"/>
      <c r="D7" s="538"/>
      <c r="E7" s="159" t="s">
        <v>11</v>
      </c>
      <c r="F7" s="63">
        <v>10000</v>
      </c>
      <c r="G7" s="16" t="s">
        <v>6</v>
      </c>
      <c r="H7" s="16"/>
      <c r="I7" s="16"/>
      <c r="J7" s="16"/>
      <c r="K7" s="160"/>
      <c r="L7" s="36" t="s">
        <v>6</v>
      </c>
      <c r="N7" s="8"/>
    </row>
    <row r="8" spans="1:14" ht="36.75" customHeight="1">
      <c r="A8" s="544" t="s">
        <v>151</v>
      </c>
      <c r="B8" s="545"/>
      <c r="C8" s="545"/>
      <c r="D8" s="546"/>
      <c r="E8" s="540" t="s">
        <v>164</v>
      </c>
      <c r="F8" s="541"/>
      <c r="G8" s="541"/>
      <c r="H8" s="541"/>
      <c r="I8" s="541"/>
      <c r="J8" s="542"/>
      <c r="K8" s="160">
        <f>K7</f>
        <v>0</v>
      </c>
      <c r="L8" s="191" t="s">
        <v>6</v>
      </c>
      <c r="M8" s="13"/>
      <c r="N8" s="13"/>
    </row>
    <row r="9" spans="1:14" ht="24" customHeight="1" thickBot="1">
      <c r="A9" s="17"/>
      <c r="B9" s="17"/>
      <c r="C9" s="17"/>
      <c r="D9" s="17"/>
      <c r="E9" s="19"/>
      <c r="F9" s="5"/>
      <c r="G9" s="5"/>
      <c r="H9" s="5"/>
      <c r="I9" s="5"/>
      <c r="J9" s="5"/>
      <c r="K9" s="18"/>
      <c r="L9" s="12"/>
      <c r="M9" s="8"/>
    </row>
    <row r="10" spans="1:14" ht="31.5" customHeight="1" thickTop="1" thickBot="1">
      <c r="A10" s="481" t="s">
        <v>165</v>
      </c>
      <c r="B10" s="482"/>
      <c r="C10" s="482"/>
      <c r="D10" s="482"/>
      <c r="E10" s="482"/>
      <c r="F10" s="482"/>
      <c r="G10" s="482"/>
      <c r="H10" s="482"/>
      <c r="I10" s="482"/>
      <c r="J10" s="482"/>
      <c r="K10" s="482"/>
      <c r="L10" s="483"/>
      <c r="M10" s="13"/>
      <c r="N10" s="13"/>
    </row>
    <row r="11" spans="1:14" ht="15" thickTop="1">
      <c r="A11" s="14"/>
      <c r="B11" s="14"/>
      <c r="C11" s="14"/>
      <c r="D11" s="14"/>
      <c r="E11" s="14"/>
      <c r="F11" s="14"/>
      <c r="G11" s="14"/>
      <c r="H11" s="14"/>
      <c r="I11" s="14"/>
      <c r="J11" s="14"/>
      <c r="K11" s="14"/>
      <c r="L11" s="14"/>
      <c r="M11" s="13"/>
      <c r="N11" s="13"/>
    </row>
    <row r="12" spans="1:14" ht="14.25">
      <c r="A12" s="14"/>
      <c r="B12" s="14"/>
      <c r="C12" s="14"/>
      <c r="D12" s="14"/>
      <c r="E12" s="14"/>
      <c r="F12" s="14"/>
      <c r="G12" s="14"/>
      <c r="H12" s="14"/>
      <c r="I12" s="14"/>
      <c r="J12" s="14"/>
      <c r="K12" s="14"/>
      <c r="L12" s="14"/>
      <c r="M12" s="13"/>
      <c r="N12" s="13"/>
    </row>
    <row r="13" spans="1:14" ht="14.25">
      <c r="A13" s="14"/>
      <c r="B13" s="14"/>
      <c r="C13" s="14"/>
      <c r="D13" s="14"/>
      <c r="E13" s="14"/>
      <c r="F13" s="14"/>
      <c r="G13" s="14"/>
      <c r="H13" s="14"/>
      <c r="I13" s="14"/>
      <c r="J13" s="14"/>
      <c r="K13" s="14"/>
      <c r="L13" s="14"/>
      <c r="M13" s="13"/>
      <c r="N13" s="13"/>
    </row>
    <row r="14" spans="1:14" ht="14.25">
      <c r="M14" s="13"/>
      <c r="N14" s="13"/>
    </row>
    <row r="15" spans="1:14" ht="14.25">
      <c r="M15" s="13"/>
      <c r="N15" s="13"/>
    </row>
    <row r="16" spans="1:14">
      <c r="M16" s="8"/>
      <c r="N16" s="8"/>
    </row>
    <row r="17" spans="13:14">
      <c r="M17" s="8"/>
      <c r="N17" s="8"/>
    </row>
    <row r="18" spans="13:14">
      <c r="M18" s="8"/>
      <c r="N18" s="8"/>
    </row>
    <row r="19" spans="13:14">
      <c r="M19" s="8"/>
      <c r="N19" s="8"/>
    </row>
    <row r="20" spans="13:14">
      <c r="M20" s="8"/>
      <c r="N20" s="8"/>
    </row>
    <row r="21" spans="13:14">
      <c r="M21" s="8"/>
      <c r="N21" s="8"/>
    </row>
  </sheetData>
  <mergeCells count="16">
    <mergeCell ref="A10:L10"/>
    <mergeCell ref="K2:L3"/>
    <mergeCell ref="B3:C3"/>
    <mergeCell ref="E8:J8"/>
    <mergeCell ref="A6:D6"/>
    <mergeCell ref="E6:J6"/>
    <mergeCell ref="K6:L6"/>
    <mergeCell ref="A7:D7"/>
    <mergeCell ref="B5:D5"/>
    <mergeCell ref="B2:C2"/>
    <mergeCell ref="D2:D3"/>
    <mergeCell ref="E2:J3"/>
    <mergeCell ref="A8:D8"/>
    <mergeCell ref="F5:L5"/>
    <mergeCell ref="A4:D4"/>
    <mergeCell ref="F4:L4"/>
  </mergeCells>
  <phoneticPr fontId="2"/>
  <pageMargins left="0.51181102362204722" right="0.27559055118110237" top="0.6692913385826772" bottom="0" header="0" footer="0"/>
  <pageSetup paperSize="9" scale="74" orientation="portrait" r:id="rId1"/>
  <headerFooter alignWithMargins="0">
    <oddFooter>&amp;R&amp;A</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99FF"/>
  </sheetPr>
  <dimension ref="A1:O26"/>
  <sheetViews>
    <sheetView view="pageBreakPreview" zoomScale="85" zoomScaleSheetLayoutView="85" workbookViewId="0">
      <selection activeCell="N9" sqref="N9"/>
    </sheetView>
  </sheetViews>
  <sheetFormatPr defaultColWidth="9" defaultRowHeight="13.5"/>
  <cols>
    <col min="1" max="1" width="12.125" style="1" customWidth="1"/>
    <col min="2" max="2" width="10.25" style="1" customWidth="1"/>
    <col min="3" max="3" width="6.625" style="1" customWidth="1"/>
    <col min="4" max="4" width="11.125" style="1" customWidth="1"/>
    <col min="5" max="5" width="18.125" style="1" customWidth="1"/>
    <col min="6" max="6" width="14.75" style="1" customWidth="1"/>
    <col min="7" max="7" width="9.25" style="1" customWidth="1"/>
    <col min="8" max="9" width="9.625" style="1" customWidth="1"/>
    <col min="10" max="10" width="7" style="1" customWidth="1"/>
    <col min="11" max="11" width="14.5" style="1" customWidth="1"/>
    <col min="12" max="12" width="7" style="1" customWidth="1"/>
    <col min="13" max="16384" width="9" style="2"/>
  </cols>
  <sheetData>
    <row r="1" spans="1:15" ht="36.75" customHeight="1">
      <c r="A1" s="553" t="s">
        <v>135</v>
      </c>
      <c r="B1" s="553"/>
      <c r="C1" s="553"/>
      <c r="D1" s="553"/>
    </row>
    <row r="2" spans="1:15" ht="36" customHeight="1">
      <c r="A2" s="39" t="s">
        <v>0</v>
      </c>
      <c r="B2" s="566">
        <f>'➀治験等経費算定表'!AH1</f>
        <v>0</v>
      </c>
      <c r="C2" s="567"/>
      <c r="D2" s="440" t="s">
        <v>147</v>
      </c>
      <c r="E2" s="442">
        <f>'➀治験等経費算定表'!I16</f>
        <v>0</v>
      </c>
      <c r="F2" s="442"/>
      <c r="G2" s="442"/>
      <c r="H2" s="442"/>
      <c r="I2" s="442"/>
      <c r="J2" s="442"/>
      <c r="K2" s="442" t="s">
        <v>1</v>
      </c>
      <c r="L2" s="442"/>
    </row>
    <row r="3" spans="1:15" ht="53.25" customHeight="1">
      <c r="A3" s="39" t="s">
        <v>148</v>
      </c>
      <c r="B3" s="511">
        <f>'➀治験等経費算定表'!AI11</f>
        <v>0</v>
      </c>
      <c r="C3" s="511"/>
      <c r="D3" s="509"/>
      <c r="E3" s="442"/>
      <c r="F3" s="442"/>
      <c r="G3" s="442"/>
      <c r="H3" s="442"/>
      <c r="I3" s="442"/>
      <c r="J3" s="442"/>
      <c r="K3" s="442"/>
      <c r="L3" s="442"/>
    </row>
    <row r="4" spans="1:15" ht="27.75" customHeight="1">
      <c r="A4" s="554"/>
      <c r="B4" s="554"/>
      <c r="C4" s="54"/>
      <c r="D4" s="55"/>
      <c r="E4" s="56"/>
      <c r="F4" s="56"/>
      <c r="G4" s="57"/>
      <c r="H4" s="58"/>
      <c r="I4" s="59"/>
      <c r="J4" s="60"/>
      <c r="K4" s="106"/>
      <c r="L4" s="61"/>
      <c r="M4" s="4"/>
    </row>
    <row r="5" spans="1:15">
      <c r="A5" s="89"/>
      <c r="B5" s="52"/>
      <c r="C5" s="52"/>
      <c r="D5" s="27"/>
      <c r="E5" s="27"/>
      <c r="F5" s="27"/>
      <c r="G5" s="27"/>
      <c r="H5" s="27"/>
      <c r="I5" s="27"/>
      <c r="J5" s="27"/>
      <c r="K5" s="53"/>
      <c r="L5" s="53"/>
    </row>
    <row r="6" spans="1:15" ht="27.75" customHeight="1">
      <c r="A6" s="203" t="s">
        <v>171</v>
      </c>
      <c r="B6" s="158"/>
      <c r="F6" s="3"/>
      <c r="G6" s="3"/>
      <c r="H6" s="3"/>
      <c r="I6" s="3"/>
      <c r="J6" s="4"/>
      <c r="K6" s="5"/>
      <c r="L6" s="5"/>
    </row>
    <row r="7" spans="1:15" ht="18" customHeight="1">
      <c r="A7" s="555" t="s">
        <v>125</v>
      </c>
      <c r="B7" s="555"/>
      <c r="C7" s="555"/>
      <c r="D7" s="555"/>
      <c r="E7" s="555" t="s">
        <v>4</v>
      </c>
      <c r="F7" s="555"/>
      <c r="G7" s="570"/>
      <c r="H7" s="555"/>
      <c r="I7" s="555"/>
      <c r="J7" s="555"/>
      <c r="K7" s="555" t="s">
        <v>5</v>
      </c>
      <c r="L7" s="555"/>
    </row>
    <row r="8" spans="1:15" ht="33" customHeight="1">
      <c r="A8" s="426" t="s">
        <v>218</v>
      </c>
      <c r="B8" s="427"/>
      <c r="C8" s="551"/>
      <c r="D8" s="552"/>
      <c r="E8" s="204" t="s">
        <v>182</v>
      </c>
      <c r="F8" s="232"/>
      <c r="G8" s="62" t="s">
        <v>221</v>
      </c>
      <c r="H8" s="568" t="s">
        <v>219</v>
      </c>
      <c r="I8" s="569"/>
      <c r="J8" s="569"/>
      <c r="K8" s="47">
        <f>F8*20000</f>
        <v>0</v>
      </c>
      <c r="L8" s="36" t="s">
        <v>19</v>
      </c>
      <c r="M8" s="20"/>
      <c r="O8" s="8"/>
    </row>
    <row r="9" spans="1:15" ht="33" customHeight="1">
      <c r="A9" s="428"/>
      <c r="B9" s="429"/>
      <c r="C9" s="551"/>
      <c r="D9" s="552"/>
      <c r="E9" s="204" t="s">
        <v>201</v>
      </c>
      <c r="F9" s="232"/>
      <c r="G9" s="62" t="s">
        <v>221</v>
      </c>
      <c r="H9" s="573" t="s">
        <v>220</v>
      </c>
      <c r="I9" s="573"/>
      <c r="J9" s="568"/>
      <c r="K9" s="47">
        <f>F9*10000</f>
        <v>0</v>
      </c>
      <c r="L9" s="36" t="s">
        <v>19</v>
      </c>
      <c r="M9" s="20"/>
      <c r="O9" s="8"/>
    </row>
    <row r="10" spans="1:15" ht="33" customHeight="1">
      <c r="A10" s="403"/>
      <c r="B10" s="404"/>
      <c r="C10" s="571"/>
      <c r="D10" s="572"/>
      <c r="E10" s="233" t="s">
        <v>202</v>
      </c>
      <c r="F10" s="63">
        <v>0</v>
      </c>
      <c r="G10" s="62"/>
      <c r="H10" s="568"/>
      <c r="I10" s="569"/>
      <c r="J10" s="569"/>
      <c r="K10" s="47">
        <f>IF(C10=3,F10,0)</f>
        <v>0</v>
      </c>
      <c r="L10" s="36" t="s">
        <v>19</v>
      </c>
      <c r="M10" s="20"/>
      <c r="O10" s="8"/>
    </row>
    <row r="11" spans="1:15" ht="33" customHeight="1">
      <c r="A11" s="559" t="s">
        <v>57</v>
      </c>
      <c r="B11" s="560"/>
      <c r="C11" s="561"/>
      <c r="D11" s="562"/>
      <c r="E11" s="559" t="s">
        <v>164</v>
      </c>
      <c r="F11" s="563"/>
      <c r="G11" s="564"/>
      <c r="H11" s="563"/>
      <c r="I11" s="563"/>
      <c r="J11" s="565"/>
      <c r="K11" s="37">
        <f>SUM(K8:K10)</f>
        <v>0</v>
      </c>
      <c r="L11" s="222" t="s">
        <v>6</v>
      </c>
      <c r="M11" s="20"/>
      <c r="O11" s="8"/>
    </row>
    <row r="12" spans="1:15" ht="21" customHeight="1" thickBot="1">
      <c r="A12" s="31"/>
      <c r="B12" s="106"/>
      <c r="C12" s="106"/>
      <c r="D12" s="106"/>
      <c r="E12" s="106"/>
      <c r="F12" s="106"/>
      <c r="G12" s="106"/>
      <c r="H12" s="106"/>
      <c r="I12" s="106"/>
      <c r="J12" s="106"/>
      <c r="K12" s="106"/>
      <c r="L12" s="106"/>
      <c r="M12" s="20"/>
      <c r="O12" s="8"/>
    </row>
    <row r="13" spans="1:15" ht="30.75" customHeight="1" thickTop="1" thickBot="1">
      <c r="A13" s="556" t="s">
        <v>165</v>
      </c>
      <c r="B13" s="557"/>
      <c r="C13" s="557"/>
      <c r="D13" s="557"/>
      <c r="E13" s="557"/>
      <c r="F13" s="557"/>
      <c r="G13" s="557"/>
      <c r="H13" s="557"/>
      <c r="I13" s="557"/>
      <c r="J13" s="557"/>
      <c r="K13" s="557"/>
      <c r="L13" s="558"/>
      <c r="M13" s="15"/>
      <c r="N13" s="13"/>
      <c r="O13" s="13"/>
    </row>
    <row r="14" spans="1:15" ht="12.75" customHeight="1" thickTop="1">
      <c r="A14" s="17"/>
      <c r="B14" s="17"/>
      <c r="C14" s="17"/>
      <c r="D14" s="17"/>
      <c r="E14" s="19"/>
      <c r="F14" s="5"/>
      <c r="G14" s="5"/>
      <c r="H14" s="5"/>
      <c r="I14" s="5"/>
      <c r="J14" s="5"/>
      <c r="K14" s="18"/>
      <c r="L14" s="12"/>
      <c r="M14" s="10"/>
      <c r="N14" s="8"/>
    </row>
    <row r="15" spans="1:15" ht="14.25">
      <c r="A15" s="14"/>
      <c r="B15" s="14"/>
      <c r="C15" s="14"/>
      <c r="D15" s="14"/>
      <c r="E15" s="14"/>
      <c r="F15" s="14"/>
      <c r="G15" s="14"/>
      <c r="H15" s="14"/>
      <c r="I15" s="14"/>
      <c r="J15" s="14"/>
      <c r="K15" s="14"/>
      <c r="L15" s="14"/>
      <c r="M15" s="15"/>
      <c r="N15" s="13"/>
      <c r="O15" s="13"/>
    </row>
    <row r="16" spans="1:15" ht="14.25">
      <c r="A16" s="14"/>
      <c r="B16" s="14"/>
      <c r="C16" s="14"/>
      <c r="D16" s="14"/>
      <c r="E16" s="14"/>
      <c r="F16" s="14"/>
      <c r="G16" s="14"/>
      <c r="H16" s="14"/>
      <c r="I16" s="14"/>
      <c r="J16" s="14"/>
      <c r="K16" s="14"/>
      <c r="L16" s="14"/>
      <c r="M16" s="15"/>
      <c r="N16" s="13"/>
      <c r="O16" s="13"/>
    </row>
    <row r="17" spans="1:15" ht="14.25">
      <c r="A17" s="14"/>
      <c r="B17" s="14"/>
      <c r="C17" s="14"/>
      <c r="D17" s="14"/>
      <c r="E17" s="14"/>
      <c r="F17" s="14"/>
      <c r="G17" s="14"/>
      <c r="H17" s="14"/>
      <c r="I17" s="14"/>
      <c r="J17" s="14"/>
      <c r="K17" s="14"/>
      <c r="L17" s="14"/>
      <c r="M17" s="15"/>
      <c r="N17" s="13"/>
      <c r="O17" s="13"/>
    </row>
    <row r="18" spans="1:15" ht="14.25">
      <c r="A18" s="14"/>
      <c r="B18" s="14"/>
      <c r="C18" s="14"/>
      <c r="D18" s="14"/>
      <c r="E18" s="14"/>
      <c r="F18" s="14"/>
      <c r="G18" s="14"/>
      <c r="H18" s="14"/>
      <c r="I18" s="14"/>
      <c r="J18" s="14"/>
      <c r="K18" s="14"/>
      <c r="L18" s="14"/>
      <c r="M18" s="15"/>
      <c r="N18" s="13"/>
      <c r="O18" s="13"/>
    </row>
    <row r="19" spans="1:15" ht="14.25">
      <c r="N19" s="13"/>
      <c r="O19" s="13"/>
    </row>
    <row r="20" spans="1:15" ht="14.25">
      <c r="N20" s="13"/>
      <c r="O20" s="13"/>
    </row>
    <row r="21" spans="1:15">
      <c r="N21" s="8"/>
      <c r="O21" s="8"/>
    </row>
    <row r="22" spans="1:15">
      <c r="N22" s="8"/>
      <c r="O22" s="8"/>
    </row>
    <row r="23" spans="1:15">
      <c r="N23" s="8"/>
      <c r="O23" s="8"/>
    </row>
    <row r="24" spans="1:15">
      <c r="N24" s="8"/>
      <c r="O24" s="8"/>
    </row>
    <row r="25" spans="1:15">
      <c r="N25" s="8"/>
      <c r="O25" s="8"/>
    </row>
    <row r="26" spans="1:15">
      <c r="N26" s="8"/>
      <c r="O26" s="8"/>
    </row>
  </sheetData>
  <mergeCells count="19">
    <mergeCell ref="B3:C3"/>
    <mergeCell ref="A8:B10"/>
    <mergeCell ref="H9:J9"/>
    <mergeCell ref="C8:D9"/>
    <mergeCell ref="A1:D1"/>
    <mergeCell ref="A4:B4"/>
    <mergeCell ref="K7:L7"/>
    <mergeCell ref="A13:L13"/>
    <mergeCell ref="A11:D11"/>
    <mergeCell ref="E11:J11"/>
    <mergeCell ref="B2:C2"/>
    <mergeCell ref="D2:D3"/>
    <mergeCell ref="E2:J3"/>
    <mergeCell ref="H10:J10"/>
    <mergeCell ref="A7:D7"/>
    <mergeCell ref="E7:J7"/>
    <mergeCell ref="H8:J8"/>
    <mergeCell ref="C10:D10"/>
    <mergeCell ref="K2:L3"/>
  </mergeCells>
  <phoneticPr fontId="2"/>
  <pageMargins left="0.51181102362204722" right="0.27559055118110237" top="0.6692913385826772" bottom="0" header="0" footer="0"/>
  <pageSetup paperSize="9" scale="74" orientation="portrait" r:id="rId1"/>
  <headerFooter alignWithMargins="0">
    <oddFooter>&amp;R&amp;A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59999389629810485"/>
  </sheetPr>
  <dimension ref="A1:T43"/>
  <sheetViews>
    <sheetView view="pageBreakPreview" topLeftCell="I1" zoomScale="55" zoomScaleNormal="55" zoomScaleSheetLayoutView="55" workbookViewId="0">
      <selection activeCell="R12" sqref="R12"/>
    </sheetView>
  </sheetViews>
  <sheetFormatPr defaultRowHeight="13.5"/>
  <cols>
    <col min="1" max="1" width="2.875" style="66" customWidth="1"/>
    <col min="2" max="2" width="9" style="84" bestFit="1" customWidth="1"/>
    <col min="3" max="3" width="13.75" style="81" bestFit="1" customWidth="1"/>
    <col min="4" max="4" width="21.75" style="66" customWidth="1"/>
    <col min="5" max="5" width="26.5" style="66" customWidth="1"/>
    <col min="6" max="6" width="15.875" style="82" customWidth="1"/>
    <col min="7" max="7" width="23.25" style="82" customWidth="1"/>
    <col min="8" max="8" width="24.5" style="82" customWidth="1"/>
    <col min="9" max="9" width="16.25" style="83" customWidth="1"/>
    <col min="10" max="10" width="30.375" style="66" customWidth="1"/>
    <col min="11" max="11" width="62.125" style="66" customWidth="1"/>
    <col min="12" max="15" width="18.5" style="84" customWidth="1"/>
    <col min="16" max="16" width="24" style="66" customWidth="1"/>
    <col min="17" max="19" width="14.625" style="66" customWidth="1"/>
    <col min="20" max="254" width="9" style="66"/>
    <col min="255" max="255" width="4.5" style="66" bestFit="1" customWidth="1"/>
    <col min="256" max="256" width="9" style="66" bestFit="1" customWidth="1"/>
    <col min="257" max="257" width="13.75" style="66" bestFit="1" customWidth="1"/>
    <col min="258" max="258" width="21.75" style="66" customWidth="1"/>
    <col min="259" max="259" width="26.5" style="66" customWidth="1"/>
    <col min="260" max="260" width="15.875" style="66" customWidth="1"/>
    <col min="261" max="261" width="23.25" style="66" customWidth="1"/>
    <col min="262" max="262" width="24.5" style="66" customWidth="1"/>
    <col min="263" max="263" width="16.25" style="66" customWidth="1"/>
    <col min="264" max="264" width="30.375" style="66" customWidth="1"/>
    <col min="265" max="265" width="62.125" style="66" customWidth="1"/>
    <col min="266" max="270" width="18.5" style="66" customWidth="1"/>
    <col min="271" max="271" width="24" style="66" bestFit="1" customWidth="1"/>
    <col min="272" max="273" width="14.625" style="66" customWidth="1"/>
    <col min="274" max="510" width="9" style="66"/>
    <col min="511" max="511" width="4.5" style="66" bestFit="1" customWidth="1"/>
    <col min="512" max="512" width="9" style="66" bestFit="1" customWidth="1"/>
    <col min="513" max="513" width="13.75" style="66" bestFit="1" customWidth="1"/>
    <col min="514" max="514" width="21.75" style="66" customWidth="1"/>
    <col min="515" max="515" width="26.5" style="66" customWidth="1"/>
    <col min="516" max="516" width="15.875" style="66" customWidth="1"/>
    <col min="517" max="517" width="23.25" style="66" customWidth="1"/>
    <col min="518" max="518" width="24.5" style="66" customWidth="1"/>
    <col min="519" max="519" width="16.25" style="66" customWidth="1"/>
    <col min="520" max="520" width="30.375" style="66" customWidth="1"/>
    <col min="521" max="521" width="62.125" style="66" customWidth="1"/>
    <col min="522" max="526" width="18.5" style="66" customWidth="1"/>
    <col min="527" max="527" width="24" style="66" bestFit="1" customWidth="1"/>
    <col min="528" max="529" width="14.625" style="66" customWidth="1"/>
    <col min="530" max="766" width="9" style="66"/>
    <col min="767" max="767" width="4.5" style="66" bestFit="1" customWidth="1"/>
    <col min="768" max="768" width="9" style="66" bestFit="1" customWidth="1"/>
    <col min="769" max="769" width="13.75" style="66" bestFit="1" customWidth="1"/>
    <col min="770" max="770" width="21.75" style="66" customWidth="1"/>
    <col min="771" max="771" width="26.5" style="66" customWidth="1"/>
    <col min="772" max="772" width="15.875" style="66" customWidth="1"/>
    <col min="773" max="773" width="23.25" style="66" customWidth="1"/>
    <col min="774" max="774" width="24.5" style="66" customWidth="1"/>
    <col min="775" max="775" width="16.25" style="66" customWidth="1"/>
    <col min="776" max="776" width="30.375" style="66" customWidth="1"/>
    <col min="777" max="777" width="62.125" style="66" customWidth="1"/>
    <col min="778" max="782" width="18.5" style="66" customWidth="1"/>
    <col min="783" max="783" width="24" style="66" bestFit="1" customWidth="1"/>
    <col min="784" max="785" width="14.625" style="66" customWidth="1"/>
    <col min="786" max="1022" width="9" style="66"/>
    <col min="1023" max="1023" width="4.5" style="66" bestFit="1" customWidth="1"/>
    <col min="1024" max="1024" width="9" style="66" bestFit="1" customWidth="1"/>
    <col min="1025" max="1025" width="13.75" style="66" bestFit="1" customWidth="1"/>
    <col min="1026" max="1026" width="21.75" style="66" customWidth="1"/>
    <col min="1027" max="1027" width="26.5" style="66" customWidth="1"/>
    <col min="1028" max="1028" width="15.875" style="66" customWidth="1"/>
    <col min="1029" max="1029" width="23.25" style="66" customWidth="1"/>
    <col min="1030" max="1030" width="24.5" style="66" customWidth="1"/>
    <col min="1031" max="1031" width="16.25" style="66" customWidth="1"/>
    <col min="1032" max="1032" width="30.375" style="66" customWidth="1"/>
    <col min="1033" max="1033" width="62.125" style="66" customWidth="1"/>
    <col min="1034" max="1038" width="18.5" style="66" customWidth="1"/>
    <col min="1039" max="1039" width="24" style="66" bestFit="1" customWidth="1"/>
    <col min="1040" max="1041" width="14.625" style="66" customWidth="1"/>
    <col min="1042" max="1278" width="9" style="66"/>
    <col min="1279" max="1279" width="4.5" style="66" bestFit="1" customWidth="1"/>
    <col min="1280" max="1280" width="9" style="66" bestFit="1" customWidth="1"/>
    <col min="1281" max="1281" width="13.75" style="66" bestFit="1" customWidth="1"/>
    <col min="1282" max="1282" width="21.75" style="66" customWidth="1"/>
    <col min="1283" max="1283" width="26.5" style="66" customWidth="1"/>
    <col min="1284" max="1284" width="15.875" style="66" customWidth="1"/>
    <col min="1285" max="1285" width="23.25" style="66" customWidth="1"/>
    <col min="1286" max="1286" width="24.5" style="66" customWidth="1"/>
    <col min="1287" max="1287" width="16.25" style="66" customWidth="1"/>
    <col min="1288" max="1288" width="30.375" style="66" customWidth="1"/>
    <col min="1289" max="1289" width="62.125" style="66" customWidth="1"/>
    <col min="1290" max="1294" width="18.5" style="66" customWidth="1"/>
    <col min="1295" max="1295" width="24" style="66" bestFit="1" customWidth="1"/>
    <col min="1296" max="1297" width="14.625" style="66" customWidth="1"/>
    <col min="1298" max="1534" width="9" style="66"/>
    <col min="1535" max="1535" width="4.5" style="66" bestFit="1" customWidth="1"/>
    <col min="1536" max="1536" width="9" style="66" bestFit="1" customWidth="1"/>
    <col min="1537" max="1537" width="13.75" style="66" bestFit="1" customWidth="1"/>
    <col min="1538" max="1538" width="21.75" style="66" customWidth="1"/>
    <col min="1539" max="1539" width="26.5" style="66" customWidth="1"/>
    <col min="1540" max="1540" width="15.875" style="66" customWidth="1"/>
    <col min="1541" max="1541" width="23.25" style="66" customWidth="1"/>
    <col min="1542" max="1542" width="24.5" style="66" customWidth="1"/>
    <col min="1543" max="1543" width="16.25" style="66" customWidth="1"/>
    <col min="1544" max="1544" width="30.375" style="66" customWidth="1"/>
    <col min="1545" max="1545" width="62.125" style="66" customWidth="1"/>
    <col min="1546" max="1550" width="18.5" style="66" customWidth="1"/>
    <col min="1551" max="1551" width="24" style="66" bestFit="1" customWidth="1"/>
    <col min="1552" max="1553" width="14.625" style="66" customWidth="1"/>
    <col min="1554" max="1790" width="9" style="66"/>
    <col min="1791" max="1791" width="4.5" style="66" bestFit="1" customWidth="1"/>
    <col min="1792" max="1792" width="9" style="66" bestFit="1" customWidth="1"/>
    <col min="1793" max="1793" width="13.75" style="66" bestFit="1" customWidth="1"/>
    <col min="1794" max="1794" width="21.75" style="66" customWidth="1"/>
    <col min="1795" max="1795" width="26.5" style="66" customWidth="1"/>
    <col min="1796" max="1796" width="15.875" style="66" customWidth="1"/>
    <col min="1797" max="1797" width="23.25" style="66" customWidth="1"/>
    <col min="1798" max="1798" width="24.5" style="66" customWidth="1"/>
    <col min="1799" max="1799" width="16.25" style="66" customWidth="1"/>
    <col min="1800" max="1800" width="30.375" style="66" customWidth="1"/>
    <col min="1801" max="1801" width="62.125" style="66" customWidth="1"/>
    <col min="1802" max="1806" width="18.5" style="66" customWidth="1"/>
    <col min="1807" max="1807" width="24" style="66" bestFit="1" customWidth="1"/>
    <col min="1808" max="1809" width="14.625" style="66" customWidth="1"/>
    <col min="1810" max="2046" width="9" style="66"/>
    <col min="2047" max="2047" width="4.5" style="66" bestFit="1" customWidth="1"/>
    <col min="2048" max="2048" width="9" style="66" bestFit="1" customWidth="1"/>
    <col min="2049" max="2049" width="13.75" style="66" bestFit="1" customWidth="1"/>
    <col min="2050" max="2050" width="21.75" style="66" customWidth="1"/>
    <col min="2051" max="2051" width="26.5" style="66" customWidth="1"/>
    <col min="2052" max="2052" width="15.875" style="66" customWidth="1"/>
    <col min="2053" max="2053" width="23.25" style="66" customWidth="1"/>
    <col min="2054" max="2054" width="24.5" style="66" customWidth="1"/>
    <col min="2055" max="2055" width="16.25" style="66" customWidth="1"/>
    <col min="2056" max="2056" width="30.375" style="66" customWidth="1"/>
    <col min="2057" max="2057" width="62.125" style="66" customWidth="1"/>
    <col min="2058" max="2062" width="18.5" style="66" customWidth="1"/>
    <col min="2063" max="2063" width="24" style="66" bestFit="1" customWidth="1"/>
    <col min="2064" max="2065" width="14.625" style="66" customWidth="1"/>
    <col min="2066" max="2302" width="9" style="66"/>
    <col min="2303" max="2303" width="4.5" style="66" bestFit="1" customWidth="1"/>
    <col min="2304" max="2304" width="9" style="66" bestFit="1" customWidth="1"/>
    <col min="2305" max="2305" width="13.75" style="66" bestFit="1" customWidth="1"/>
    <col min="2306" max="2306" width="21.75" style="66" customWidth="1"/>
    <col min="2307" max="2307" width="26.5" style="66" customWidth="1"/>
    <col min="2308" max="2308" width="15.875" style="66" customWidth="1"/>
    <col min="2309" max="2309" width="23.25" style="66" customWidth="1"/>
    <col min="2310" max="2310" width="24.5" style="66" customWidth="1"/>
    <col min="2311" max="2311" width="16.25" style="66" customWidth="1"/>
    <col min="2312" max="2312" width="30.375" style="66" customWidth="1"/>
    <col min="2313" max="2313" width="62.125" style="66" customWidth="1"/>
    <col min="2314" max="2318" width="18.5" style="66" customWidth="1"/>
    <col min="2319" max="2319" width="24" style="66" bestFit="1" customWidth="1"/>
    <col min="2320" max="2321" width="14.625" style="66" customWidth="1"/>
    <col min="2322" max="2558" width="9" style="66"/>
    <col min="2559" max="2559" width="4.5" style="66" bestFit="1" customWidth="1"/>
    <col min="2560" max="2560" width="9" style="66" bestFit="1" customWidth="1"/>
    <col min="2561" max="2561" width="13.75" style="66" bestFit="1" customWidth="1"/>
    <col min="2562" max="2562" width="21.75" style="66" customWidth="1"/>
    <col min="2563" max="2563" width="26.5" style="66" customWidth="1"/>
    <col min="2564" max="2564" width="15.875" style="66" customWidth="1"/>
    <col min="2565" max="2565" width="23.25" style="66" customWidth="1"/>
    <col min="2566" max="2566" width="24.5" style="66" customWidth="1"/>
    <col min="2567" max="2567" width="16.25" style="66" customWidth="1"/>
    <col min="2568" max="2568" width="30.375" style="66" customWidth="1"/>
    <col min="2569" max="2569" width="62.125" style="66" customWidth="1"/>
    <col min="2570" max="2574" width="18.5" style="66" customWidth="1"/>
    <col min="2575" max="2575" width="24" style="66" bestFit="1" customWidth="1"/>
    <col min="2576" max="2577" width="14.625" style="66" customWidth="1"/>
    <col min="2578" max="2814" width="9" style="66"/>
    <col min="2815" max="2815" width="4.5" style="66" bestFit="1" customWidth="1"/>
    <col min="2816" max="2816" width="9" style="66" bestFit="1" customWidth="1"/>
    <col min="2817" max="2817" width="13.75" style="66" bestFit="1" customWidth="1"/>
    <col min="2818" max="2818" width="21.75" style="66" customWidth="1"/>
    <col min="2819" max="2819" width="26.5" style="66" customWidth="1"/>
    <col min="2820" max="2820" width="15.875" style="66" customWidth="1"/>
    <col min="2821" max="2821" width="23.25" style="66" customWidth="1"/>
    <col min="2822" max="2822" width="24.5" style="66" customWidth="1"/>
    <col min="2823" max="2823" width="16.25" style="66" customWidth="1"/>
    <col min="2824" max="2824" width="30.375" style="66" customWidth="1"/>
    <col min="2825" max="2825" width="62.125" style="66" customWidth="1"/>
    <col min="2826" max="2830" width="18.5" style="66" customWidth="1"/>
    <col min="2831" max="2831" width="24" style="66" bestFit="1" customWidth="1"/>
    <col min="2832" max="2833" width="14.625" style="66" customWidth="1"/>
    <col min="2834" max="3070" width="9" style="66"/>
    <col min="3071" max="3071" width="4.5" style="66" bestFit="1" customWidth="1"/>
    <col min="3072" max="3072" width="9" style="66" bestFit="1" customWidth="1"/>
    <col min="3073" max="3073" width="13.75" style="66" bestFit="1" customWidth="1"/>
    <col min="3074" max="3074" width="21.75" style="66" customWidth="1"/>
    <col min="3075" max="3075" width="26.5" style="66" customWidth="1"/>
    <col min="3076" max="3076" width="15.875" style="66" customWidth="1"/>
    <col min="3077" max="3077" width="23.25" style="66" customWidth="1"/>
    <col min="3078" max="3078" width="24.5" style="66" customWidth="1"/>
    <col min="3079" max="3079" width="16.25" style="66" customWidth="1"/>
    <col min="3080" max="3080" width="30.375" style="66" customWidth="1"/>
    <col min="3081" max="3081" width="62.125" style="66" customWidth="1"/>
    <col min="3082" max="3086" width="18.5" style="66" customWidth="1"/>
    <col min="3087" max="3087" width="24" style="66" bestFit="1" customWidth="1"/>
    <col min="3088" max="3089" width="14.625" style="66" customWidth="1"/>
    <col min="3090" max="3326" width="9" style="66"/>
    <col min="3327" max="3327" width="4.5" style="66" bestFit="1" customWidth="1"/>
    <col min="3328" max="3328" width="9" style="66" bestFit="1" customWidth="1"/>
    <col min="3329" max="3329" width="13.75" style="66" bestFit="1" customWidth="1"/>
    <col min="3330" max="3330" width="21.75" style="66" customWidth="1"/>
    <col min="3331" max="3331" width="26.5" style="66" customWidth="1"/>
    <col min="3332" max="3332" width="15.875" style="66" customWidth="1"/>
    <col min="3333" max="3333" width="23.25" style="66" customWidth="1"/>
    <col min="3334" max="3334" width="24.5" style="66" customWidth="1"/>
    <col min="3335" max="3335" width="16.25" style="66" customWidth="1"/>
    <col min="3336" max="3336" width="30.375" style="66" customWidth="1"/>
    <col min="3337" max="3337" width="62.125" style="66" customWidth="1"/>
    <col min="3338" max="3342" width="18.5" style="66" customWidth="1"/>
    <col min="3343" max="3343" width="24" style="66" bestFit="1" customWidth="1"/>
    <col min="3344" max="3345" width="14.625" style="66" customWidth="1"/>
    <col min="3346" max="3582" width="9" style="66"/>
    <col min="3583" max="3583" width="4.5" style="66" bestFit="1" customWidth="1"/>
    <col min="3584" max="3584" width="9" style="66" bestFit="1" customWidth="1"/>
    <col min="3585" max="3585" width="13.75" style="66" bestFit="1" customWidth="1"/>
    <col min="3586" max="3586" width="21.75" style="66" customWidth="1"/>
    <col min="3587" max="3587" width="26.5" style="66" customWidth="1"/>
    <col min="3588" max="3588" width="15.875" style="66" customWidth="1"/>
    <col min="3589" max="3589" width="23.25" style="66" customWidth="1"/>
    <col min="3590" max="3590" width="24.5" style="66" customWidth="1"/>
    <col min="3591" max="3591" width="16.25" style="66" customWidth="1"/>
    <col min="3592" max="3592" width="30.375" style="66" customWidth="1"/>
    <col min="3593" max="3593" width="62.125" style="66" customWidth="1"/>
    <col min="3594" max="3598" width="18.5" style="66" customWidth="1"/>
    <col min="3599" max="3599" width="24" style="66" bestFit="1" customWidth="1"/>
    <col min="3600" max="3601" width="14.625" style="66" customWidth="1"/>
    <col min="3602" max="3838" width="9" style="66"/>
    <col min="3839" max="3839" width="4.5" style="66" bestFit="1" customWidth="1"/>
    <col min="3840" max="3840" width="9" style="66" bestFit="1" customWidth="1"/>
    <col min="3841" max="3841" width="13.75" style="66" bestFit="1" customWidth="1"/>
    <col min="3842" max="3842" width="21.75" style="66" customWidth="1"/>
    <col min="3843" max="3843" width="26.5" style="66" customWidth="1"/>
    <col min="3844" max="3844" width="15.875" style="66" customWidth="1"/>
    <col min="3845" max="3845" width="23.25" style="66" customWidth="1"/>
    <col min="3846" max="3846" width="24.5" style="66" customWidth="1"/>
    <col min="3847" max="3847" width="16.25" style="66" customWidth="1"/>
    <col min="3848" max="3848" width="30.375" style="66" customWidth="1"/>
    <col min="3849" max="3849" width="62.125" style="66" customWidth="1"/>
    <col min="3850" max="3854" width="18.5" style="66" customWidth="1"/>
    <col min="3855" max="3855" width="24" style="66" bestFit="1" customWidth="1"/>
    <col min="3856" max="3857" width="14.625" style="66" customWidth="1"/>
    <col min="3858" max="4094" width="9" style="66"/>
    <col min="4095" max="4095" width="4.5" style="66" bestFit="1" customWidth="1"/>
    <col min="4096" max="4096" width="9" style="66" bestFit="1" customWidth="1"/>
    <col min="4097" max="4097" width="13.75" style="66" bestFit="1" customWidth="1"/>
    <col min="4098" max="4098" width="21.75" style="66" customWidth="1"/>
    <col min="4099" max="4099" width="26.5" style="66" customWidth="1"/>
    <col min="4100" max="4100" width="15.875" style="66" customWidth="1"/>
    <col min="4101" max="4101" width="23.25" style="66" customWidth="1"/>
    <col min="4102" max="4102" width="24.5" style="66" customWidth="1"/>
    <col min="4103" max="4103" width="16.25" style="66" customWidth="1"/>
    <col min="4104" max="4104" width="30.375" style="66" customWidth="1"/>
    <col min="4105" max="4105" width="62.125" style="66" customWidth="1"/>
    <col min="4106" max="4110" width="18.5" style="66" customWidth="1"/>
    <col min="4111" max="4111" width="24" style="66" bestFit="1" customWidth="1"/>
    <col min="4112" max="4113" width="14.625" style="66" customWidth="1"/>
    <col min="4114" max="4350" width="9" style="66"/>
    <col min="4351" max="4351" width="4.5" style="66" bestFit="1" customWidth="1"/>
    <col min="4352" max="4352" width="9" style="66" bestFit="1" customWidth="1"/>
    <col min="4353" max="4353" width="13.75" style="66" bestFit="1" customWidth="1"/>
    <col min="4354" max="4354" width="21.75" style="66" customWidth="1"/>
    <col min="4355" max="4355" width="26.5" style="66" customWidth="1"/>
    <col min="4356" max="4356" width="15.875" style="66" customWidth="1"/>
    <col min="4357" max="4357" width="23.25" style="66" customWidth="1"/>
    <col min="4358" max="4358" width="24.5" style="66" customWidth="1"/>
    <col min="4359" max="4359" width="16.25" style="66" customWidth="1"/>
    <col min="4360" max="4360" width="30.375" style="66" customWidth="1"/>
    <col min="4361" max="4361" width="62.125" style="66" customWidth="1"/>
    <col min="4362" max="4366" width="18.5" style="66" customWidth="1"/>
    <col min="4367" max="4367" width="24" style="66" bestFit="1" customWidth="1"/>
    <col min="4368" max="4369" width="14.625" style="66" customWidth="1"/>
    <col min="4370" max="4606" width="9" style="66"/>
    <col min="4607" max="4607" width="4.5" style="66" bestFit="1" customWidth="1"/>
    <col min="4608" max="4608" width="9" style="66" bestFit="1" customWidth="1"/>
    <col min="4609" max="4609" width="13.75" style="66" bestFit="1" customWidth="1"/>
    <col min="4610" max="4610" width="21.75" style="66" customWidth="1"/>
    <col min="4611" max="4611" width="26.5" style="66" customWidth="1"/>
    <col min="4612" max="4612" width="15.875" style="66" customWidth="1"/>
    <col min="4613" max="4613" width="23.25" style="66" customWidth="1"/>
    <col min="4614" max="4614" width="24.5" style="66" customWidth="1"/>
    <col min="4615" max="4615" width="16.25" style="66" customWidth="1"/>
    <col min="4616" max="4616" width="30.375" style="66" customWidth="1"/>
    <col min="4617" max="4617" width="62.125" style="66" customWidth="1"/>
    <col min="4618" max="4622" width="18.5" style="66" customWidth="1"/>
    <col min="4623" max="4623" width="24" style="66" bestFit="1" customWidth="1"/>
    <col min="4624" max="4625" width="14.625" style="66" customWidth="1"/>
    <col min="4626" max="4862" width="9" style="66"/>
    <col min="4863" max="4863" width="4.5" style="66" bestFit="1" customWidth="1"/>
    <col min="4864" max="4864" width="9" style="66" bestFit="1" customWidth="1"/>
    <col min="4865" max="4865" width="13.75" style="66" bestFit="1" customWidth="1"/>
    <col min="4866" max="4866" width="21.75" style="66" customWidth="1"/>
    <col min="4867" max="4867" width="26.5" style="66" customWidth="1"/>
    <col min="4868" max="4868" width="15.875" style="66" customWidth="1"/>
    <col min="4869" max="4869" width="23.25" style="66" customWidth="1"/>
    <col min="4870" max="4870" width="24.5" style="66" customWidth="1"/>
    <col min="4871" max="4871" width="16.25" style="66" customWidth="1"/>
    <col min="4872" max="4872" width="30.375" style="66" customWidth="1"/>
    <col min="4873" max="4873" width="62.125" style="66" customWidth="1"/>
    <col min="4874" max="4878" width="18.5" style="66" customWidth="1"/>
    <col min="4879" max="4879" width="24" style="66" bestFit="1" customWidth="1"/>
    <col min="4880" max="4881" width="14.625" style="66" customWidth="1"/>
    <col min="4882" max="5118" width="9" style="66"/>
    <col min="5119" max="5119" width="4.5" style="66" bestFit="1" customWidth="1"/>
    <col min="5120" max="5120" width="9" style="66" bestFit="1" customWidth="1"/>
    <col min="5121" max="5121" width="13.75" style="66" bestFit="1" customWidth="1"/>
    <col min="5122" max="5122" width="21.75" style="66" customWidth="1"/>
    <col min="5123" max="5123" width="26.5" style="66" customWidth="1"/>
    <col min="5124" max="5124" width="15.875" style="66" customWidth="1"/>
    <col min="5125" max="5125" width="23.25" style="66" customWidth="1"/>
    <col min="5126" max="5126" width="24.5" style="66" customWidth="1"/>
    <col min="5127" max="5127" width="16.25" style="66" customWidth="1"/>
    <col min="5128" max="5128" width="30.375" style="66" customWidth="1"/>
    <col min="5129" max="5129" width="62.125" style="66" customWidth="1"/>
    <col min="5130" max="5134" width="18.5" style="66" customWidth="1"/>
    <col min="5135" max="5135" width="24" style="66" bestFit="1" customWidth="1"/>
    <col min="5136" max="5137" width="14.625" style="66" customWidth="1"/>
    <col min="5138" max="5374" width="9" style="66"/>
    <col min="5375" max="5375" width="4.5" style="66" bestFit="1" customWidth="1"/>
    <col min="5376" max="5376" width="9" style="66" bestFit="1" customWidth="1"/>
    <col min="5377" max="5377" width="13.75" style="66" bestFit="1" customWidth="1"/>
    <col min="5378" max="5378" width="21.75" style="66" customWidth="1"/>
    <col min="5379" max="5379" width="26.5" style="66" customWidth="1"/>
    <col min="5380" max="5380" width="15.875" style="66" customWidth="1"/>
    <col min="5381" max="5381" width="23.25" style="66" customWidth="1"/>
    <col min="5382" max="5382" width="24.5" style="66" customWidth="1"/>
    <col min="5383" max="5383" width="16.25" style="66" customWidth="1"/>
    <col min="5384" max="5384" width="30.375" style="66" customWidth="1"/>
    <col min="5385" max="5385" width="62.125" style="66" customWidth="1"/>
    <col min="5386" max="5390" width="18.5" style="66" customWidth="1"/>
    <col min="5391" max="5391" width="24" style="66" bestFit="1" customWidth="1"/>
    <col min="5392" max="5393" width="14.625" style="66" customWidth="1"/>
    <col min="5394" max="5630" width="9" style="66"/>
    <col min="5631" max="5631" width="4.5" style="66" bestFit="1" customWidth="1"/>
    <col min="5632" max="5632" width="9" style="66" bestFit="1" customWidth="1"/>
    <col min="5633" max="5633" width="13.75" style="66" bestFit="1" customWidth="1"/>
    <col min="5634" max="5634" width="21.75" style="66" customWidth="1"/>
    <col min="5635" max="5635" width="26.5" style="66" customWidth="1"/>
    <col min="5636" max="5636" width="15.875" style="66" customWidth="1"/>
    <col min="5637" max="5637" width="23.25" style="66" customWidth="1"/>
    <col min="5638" max="5638" width="24.5" style="66" customWidth="1"/>
    <col min="5639" max="5639" width="16.25" style="66" customWidth="1"/>
    <col min="5640" max="5640" width="30.375" style="66" customWidth="1"/>
    <col min="5641" max="5641" width="62.125" style="66" customWidth="1"/>
    <col min="5642" max="5646" width="18.5" style="66" customWidth="1"/>
    <col min="5647" max="5647" width="24" style="66" bestFit="1" customWidth="1"/>
    <col min="5648" max="5649" width="14.625" style="66" customWidth="1"/>
    <col min="5650" max="5886" width="9" style="66"/>
    <col min="5887" max="5887" width="4.5" style="66" bestFit="1" customWidth="1"/>
    <col min="5888" max="5888" width="9" style="66" bestFit="1" customWidth="1"/>
    <col min="5889" max="5889" width="13.75" style="66" bestFit="1" customWidth="1"/>
    <col min="5890" max="5890" width="21.75" style="66" customWidth="1"/>
    <col min="5891" max="5891" width="26.5" style="66" customWidth="1"/>
    <col min="5892" max="5892" width="15.875" style="66" customWidth="1"/>
    <col min="5893" max="5893" width="23.25" style="66" customWidth="1"/>
    <col min="5894" max="5894" width="24.5" style="66" customWidth="1"/>
    <col min="5895" max="5895" width="16.25" style="66" customWidth="1"/>
    <col min="5896" max="5896" width="30.375" style="66" customWidth="1"/>
    <col min="5897" max="5897" width="62.125" style="66" customWidth="1"/>
    <col min="5898" max="5902" width="18.5" style="66" customWidth="1"/>
    <col min="5903" max="5903" width="24" style="66" bestFit="1" customWidth="1"/>
    <col min="5904" max="5905" width="14.625" style="66" customWidth="1"/>
    <col min="5906" max="6142" width="9" style="66"/>
    <col min="6143" max="6143" width="4.5" style="66" bestFit="1" customWidth="1"/>
    <col min="6144" max="6144" width="9" style="66" bestFit="1" customWidth="1"/>
    <col min="6145" max="6145" width="13.75" style="66" bestFit="1" customWidth="1"/>
    <col min="6146" max="6146" width="21.75" style="66" customWidth="1"/>
    <col min="6147" max="6147" width="26.5" style="66" customWidth="1"/>
    <col min="6148" max="6148" width="15.875" style="66" customWidth="1"/>
    <col min="6149" max="6149" width="23.25" style="66" customWidth="1"/>
    <col min="6150" max="6150" width="24.5" style="66" customWidth="1"/>
    <col min="6151" max="6151" width="16.25" style="66" customWidth="1"/>
    <col min="6152" max="6152" width="30.375" style="66" customWidth="1"/>
    <col min="6153" max="6153" width="62.125" style="66" customWidth="1"/>
    <col min="6154" max="6158" width="18.5" style="66" customWidth="1"/>
    <col min="6159" max="6159" width="24" style="66" bestFit="1" customWidth="1"/>
    <col min="6160" max="6161" width="14.625" style="66" customWidth="1"/>
    <col min="6162" max="6398" width="9" style="66"/>
    <col min="6399" max="6399" width="4.5" style="66" bestFit="1" customWidth="1"/>
    <col min="6400" max="6400" width="9" style="66" bestFit="1" customWidth="1"/>
    <col min="6401" max="6401" width="13.75" style="66" bestFit="1" customWidth="1"/>
    <col min="6402" max="6402" width="21.75" style="66" customWidth="1"/>
    <col min="6403" max="6403" width="26.5" style="66" customWidth="1"/>
    <col min="6404" max="6404" width="15.875" style="66" customWidth="1"/>
    <col min="6405" max="6405" width="23.25" style="66" customWidth="1"/>
    <col min="6406" max="6406" width="24.5" style="66" customWidth="1"/>
    <col min="6407" max="6407" width="16.25" style="66" customWidth="1"/>
    <col min="6408" max="6408" width="30.375" style="66" customWidth="1"/>
    <col min="6409" max="6409" width="62.125" style="66" customWidth="1"/>
    <col min="6410" max="6414" width="18.5" style="66" customWidth="1"/>
    <col min="6415" max="6415" width="24" style="66" bestFit="1" customWidth="1"/>
    <col min="6416" max="6417" width="14.625" style="66" customWidth="1"/>
    <col min="6418" max="6654" width="9" style="66"/>
    <col min="6655" max="6655" width="4.5" style="66" bestFit="1" customWidth="1"/>
    <col min="6656" max="6656" width="9" style="66" bestFit="1" customWidth="1"/>
    <col min="6657" max="6657" width="13.75" style="66" bestFit="1" customWidth="1"/>
    <col min="6658" max="6658" width="21.75" style="66" customWidth="1"/>
    <col min="6659" max="6659" width="26.5" style="66" customWidth="1"/>
    <col min="6660" max="6660" width="15.875" style="66" customWidth="1"/>
    <col min="6661" max="6661" width="23.25" style="66" customWidth="1"/>
    <col min="6662" max="6662" width="24.5" style="66" customWidth="1"/>
    <col min="6663" max="6663" width="16.25" style="66" customWidth="1"/>
    <col min="6664" max="6664" width="30.375" style="66" customWidth="1"/>
    <col min="6665" max="6665" width="62.125" style="66" customWidth="1"/>
    <col min="6666" max="6670" width="18.5" style="66" customWidth="1"/>
    <col min="6671" max="6671" width="24" style="66" bestFit="1" customWidth="1"/>
    <col min="6672" max="6673" width="14.625" style="66" customWidth="1"/>
    <col min="6674" max="6910" width="9" style="66"/>
    <col min="6911" max="6911" width="4.5" style="66" bestFit="1" customWidth="1"/>
    <col min="6912" max="6912" width="9" style="66" bestFit="1" customWidth="1"/>
    <col min="6913" max="6913" width="13.75" style="66" bestFit="1" customWidth="1"/>
    <col min="6914" max="6914" width="21.75" style="66" customWidth="1"/>
    <col min="6915" max="6915" width="26.5" style="66" customWidth="1"/>
    <col min="6916" max="6916" width="15.875" style="66" customWidth="1"/>
    <col min="6917" max="6917" width="23.25" style="66" customWidth="1"/>
    <col min="6918" max="6918" width="24.5" style="66" customWidth="1"/>
    <col min="6919" max="6919" width="16.25" style="66" customWidth="1"/>
    <col min="6920" max="6920" width="30.375" style="66" customWidth="1"/>
    <col min="6921" max="6921" width="62.125" style="66" customWidth="1"/>
    <col min="6922" max="6926" width="18.5" style="66" customWidth="1"/>
    <col min="6927" max="6927" width="24" style="66" bestFit="1" customWidth="1"/>
    <col min="6928" max="6929" width="14.625" style="66" customWidth="1"/>
    <col min="6930" max="7166" width="9" style="66"/>
    <col min="7167" max="7167" width="4.5" style="66" bestFit="1" customWidth="1"/>
    <col min="7168" max="7168" width="9" style="66" bestFit="1" customWidth="1"/>
    <col min="7169" max="7169" width="13.75" style="66" bestFit="1" customWidth="1"/>
    <col min="7170" max="7170" width="21.75" style="66" customWidth="1"/>
    <col min="7171" max="7171" width="26.5" style="66" customWidth="1"/>
    <col min="7172" max="7172" width="15.875" style="66" customWidth="1"/>
    <col min="7173" max="7173" width="23.25" style="66" customWidth="1"/>
    <col min="7174" max="7174" width="24.5" style="66" customWidth="1"/>
    <col min="7175" max="7175" width="16.25" style="66" customWidth="1"/>
    <col min="7176" max="7176" width="30.375" style="66" customWidth="1"/>
    <col min="7177" max="7177" width="62.125" style="66" customWidth="1"/>
    <col min="7178" max="7182" width="18.5" style="66" customWidth="1"/>
    <col min="7183" max="7183" width="24" style="66" bestFit="1" customWidth="1"/>
    <col min="7184" max="7185" width="14.625" style="66" customWidth="1"/>
    <col min="7186" max="7422" width="9" style="66"/>
    <col min="7423" max="7423" width="4.5" style="66" bestFit="1" customWidth="1"/>
    <col min="7424" max="7424" width="9" style="66" bestFit="1" customWidth="1"/>
    <col min="7425" max="7425" width="13.75" style="66" bestFit="1" customWidth="1"/>
    <col min="7426" max="7426" width="21.75" style="66" customWidth="1"/>
    <col min="7427" max="7427" width="26.5" style="66" customWidth="1"/>
    <col min="7428" max="7428" width="15.875" style="66" customWidth="1"/>
    <col min="7429" max="7429" width="23.25" style="66" customWidth="1"/>
    <col min="7430" max="7430" width="24.5" style="66" customWidth="1"/>
    <col min="7431" max="7431" width="16.25" style="66" customWidth="1"/>
    <col min="7432" max="7432" width="30.375" style="66" customWidth="1"/>
    <col min="7433" max="7433" width="62.125" style="66" customWidth="1"/>
    <col min="7434" max="7438" width="18.5" style="66" customWidth="1"/>
    <col min="7439" max="7439" width="24" style="66" bestFit="1" customWidth="1"/>
    <col min="7440" max="7441" width="14.625" style="66" customWidth="1"/>
    <col min="7442" max="7678" width="9" style="66"/>
    <col min="7679" max="7679" width="4.5" style="66" bestFit="1" customWidth="1"/>
    <col min="7680" max="7680" width="9" style="66" bestFit="1" customWidth="1"/>
    <col min="7681" max="7681" width="13.75" style="66" bestFit="1" customWidth="1"/>
    <col min="7682" max="7682" width="21.75" style="66" customWidth="1"/>
    <col min="7683" max="7683" width="26.5" style="66" customWidth="1"/>
    <col min="7684" max="7684" width="15.875" style="66" customWidth="1"/>
    <col min="7685" max="7685" width="23.25" style="66" customWidth="1"/>
    <col min="7686" max="7686" width="24.5" style="66" customWidth="1"/>
    <col min="7687" max="7687" width="16.25" style="66" customWidth="1"/>
    <col min="7688" max="7688" width="30.375" style="66" customWidth="1"/>
    <col min="7689" max="7689" width="62.125" style="66" customWidth="1"/>
    <col min="7690" max="7694" width="18.5" style="66" customWidth="1"/>
    <col min="7695" max="7695" width="24" style="66" bestFit="1" customWidth="1"/>
    <col min="7696" max="7697" width="14.625" style="66" customWidth="1"/>
    <col min="7698" max="7934" width="9" style="66"/>
    <col min="7935" max="7935" width="4.5" style="66" bestFit="1" customWidth="1"/>
    <col min="7936" max="7936" width="9" style="66" bestFit="1" customWidth="1"/>
    <col min="7937" max="7937" width="13.75" style="66" bestFit="1" customWidth="1"/>
    <col min="7938" max="7938" width="21.75" style="66" customWidth="1"/>
    <col min="7939" max="7939" width="26.5" style="66" customWidth="1"/>
    <col min="7940" max="7940" width="15.875" style="66" customWidth="1"/>
    <col min="7941" max="7941" width="23.25" style="66" customWidth="1"/>
    <col min="7942" max="7942" width="24.5" style="66" customWidth="1"/>
    <col min="7943" max="7943" width="16.25" style="66" customWidth="1"/>
    <col min="7944" max="7944" width="30.375" style="66" customWidth="1"/>
    <col min="7945" max="7945" width="62.125" style="66" customWidth="1"/>
    <col min="7946" max="7950" width="18.5" style="66" customWidth="1"/>
    <col min="7951" max="7951" width="24" style="66" bestFit="1" customWidth="1"/>
    <col min="7952" max="7953" width="14.625" style="66" customWidth="1"/>
    <col min="7954" max="8190" width="9" style="66"/>
    <col min="8191" max="8191" width="4.5" style="66" bestFit="1" customWidth="1"/>
    <col min="8192" max="8192" width="9" style="66" bestFit="1" customWidth="1"/>
    <col min="8193" max="8193" width="13.75" style="66" bestFit="1" customWidth="1"/>
    <col min="8194" max="8194" width="21.75" style="66" customWidth="1"/>
    <col min="8195" max="8195" width="26.5" style="66" customWidth="1"/>
    <col min="8196" max="8196" width="15.875" style="66" customWidth="1"/>
    <col min="8197" max="8197" width="23.25" style="66" customWidth="1"/>
    <col min="8198" max="8198" width="24.5" style="66" customWidth="1"/>
    <col min="8199" max="8199" width="16.25" style="66" customWidth="1"/>
    <col min="8200" max="8200" width="30.375" style="66" customWidth="1"/>
    <col min="8201" max="8201" width="62.125" style="66" customWidth="1"/>
    <col min="8202" max="8206" width="18.5" style="66" customWidth="1"/>
    <col min="8207" max="8207" width="24" style="66" bestFit="1" customWidth="1"/>
    <col min="8208" max="8209" width="14.625" style="66" customWidth="1"/>
    <col min="8210" max="8446" width="9" style="66"/>
    <col min="8447" max="8447" width="4.5" style="66" bestFit="1" customWidth="1"/>
    <col min="8448" max="8448" width="9" style="66" bestFit="1" customWidth="1"/>
    <col min="8449" max="8449" width="13.75" style="66" bestFit="1" customWidth="1"/>
    <col min="8450" max="8450" width="21.75" style="66" customWidth="1"/>
    <col min="8451" max="8451" width="26.5" style="66" customWidth="1"/>
    <col min="8452" max="8452" width="15.875" style="66" customWidth="1"/>
    <col min="8453" max="8453" width="23.25" style="66" customWidth="1"/>
    <col min="8454" max="8454" width="24.5" style="66" customWidth="1"/>
    <col min="8455" max="8455" width="16.25" style="66" customWidth="1"/>
    <col min="8456" max="8456" width="30.375" style="66" customWidth="1"/>
    <col min="8457" max="8457" width="62.125" style="66" customWidth="1"/>
    <col min="8458" max="8462" width="18.5" style="66" customWidth="1"/>
    <col min="8463" max="8463" width="24" style="66" bestFit="1" customWidth="1"/>
    <col min="8464" max="8465" width="14.625" style="66" customWidth="1"/>
    <col min="8466" max="8702" width="9" style="66"/>
    <col min="8703" max="8703" width="4.5" style="66" bestFit="1" customWidth="1"/>
    <col min="8704" max="8704" width="9" style="66" bestFit="1" customWidth="1"/>
    <col min="8705" max="8705" width="13.75" style="66" bestFit="1" customWidth="1"/>
    <col min="8706" max="8706" width="21.75" style="66" customWidth="1"/>
    <col min="8707" max="8707" width="26.5" style="66" customWidth="1"/>
    <col min="8708" max="8708" width="15.875" style="66" customWidth="1"/>
    <col min="8709" max="8709" width="23.25" style="66" customWidth="1"/>
    <col min="8710" max="8710" width="24.5" style="66" customWidth="1"/>
    <col min="8711" max="8711" width="16.25" style="66" customWidth="1"/>
    <col min="8712" max="8712" width="30.375" style="66" customWidth="1"/>
    <col min="8713" max="8713" width="62.125" style="66" customWidth="1"/>
    <col min="8714" max="8718" width="18.5" style="66" customWidth="1"/>
    <col min="8719" max="8719" width="24" style="66" bestFit="1" customWidth="1"/>
    <col min="8720" max="8721" width="14.625" style="66" customWidth="1"/>
    <col min="8722" max="8958" width="9" style="66"/>
    <col min="8959" max="8959" width="4.5" style="66" bestFit="1" customWidth="1"/>
    <col min="8960" max="8960" width="9" style="66" bestFit="1" customWidth="1"/>
    <col min="8961" max="8961" width="13.75" style="66" bestFit="1" customWidth="1"/>
    <col min="8962" max="8962" width="21.75" style="66" customWidth="1"/>
    <col min="8963" max="8963" width="26.5" style="66" customWidth="1"/>
    <col min="8964" max="8964" width="15.875" style="66" customWidth="1"/>
    <col min="8965" max="8965" width="23.25" style="66" customWidth="1"/>
    <col min="8966" max="8966" width="24.5" style="66" customWidth="1"/>
    <col min="8967" max="8967" width="16.25" style="66" customWidth="1"/>
    <col min="8968" max="8968" width="30.375" style="66" customWidth="1"/>
    <col min="8969" max="8969" width="62.125" style="66" customWidth="1"/>
    <col min="8970" max="8974" width="18.5" style="66" customWidth="1"/>
    <col min="8975" max="8975" width="24" style="66" bestFit="1" customWidth="1"/>
    <col min="8976" max="8977" width="14.625" style="66" customWidth="1"/>
    <col min="8978" max="9214" width="9" style="66"/>
    <col min="9215" max="9215" width="4.5" style="66" bestFit="1" customWidth="1"/>
    <col min="9216" max="9216" width="9" style="66" bestFit="1" customWidth="1"/>
    <col min="9217" max="9217" width="13.75" style="66" bestFit="1" customWidth="1"/>
    <col min="9218" max="9218" width="21.75" style="66" customWidth="1"/>
    <col min="9219" max="9219" width="26.5" style="66" customWidth="1"/>
    <col min="9220" max="9220" width="15.875" style="66" customWidth="1"/>
    <col min="9221" max="9221" width="23.25" style="66" customWidth="1"/>
    <col min="9222" max="9222" width="24.5" style="66" customWidth="1"/>
    <col min="9223" max="9223" width="16.25" style="66" customWidth="1"/>
    <col min="9224" max="9224" width="30.375" style="66" customWidth="1"/>
    <col min="9225" max="9225" width="62.125" style="66" customWidth="1"/>
    <col min="9226" max="9230" width="18.5" style="66" customWidth="1"/>
    <col min="9231" max="9231" width="24" style="66" bestFit="1" customWidth="1"/>
    <col min="9232" max="9233" width="14.625" style="66" customWidth="1"/>
    <col min="9234" max="9470" width="9" style="66"/>
    <col min="9471" max="9471" width="4.5" style="66" bestFit="1" customWidth="1"/>
    <col min="9472" max="9472" width="9" style="66" bestFit="1" customWidth="1"/>
    <col min="9473" max="9473" width="13.75" style="66" bestFit="1" customWidth="1"/>
    <col min="9474" max="9474" width="21.75" style="66" customWidth="1"/>
    <col min="9475" max="9475" width="26.5" style="66" customWidth="1"/>
    <col min="9476" max="9476" width="15.875" style="66" customWidth="1"/>
    <col min="9477" max="9477" width="23.25" style="66" customWidth="1"/>
    <col min="9478" max="9478" width="24.5" style="66" customWidth="1"/>
    <col min="9479" max="9479" width="16.25" style="66" customWidth="1"/>
    <col min="9480" max="9480" width="30.375" style="66" customWidth="1"/>
    <col min="9481" max="9481" width="62.125" style="66" customWidth="1"/>
    <col min="9482" max="9486" width="18.5" style="66" customWidth="1"/>
    <col min="9487" max="9487" width="24" style="66" bestFit="1" customWidth="1"/>
    <col min="9488" max="9489" width="14.625" style="66" customWidth="1"/>
    <col min="9490" max="9726" width="9" style="66"/>
    <col min="9727" max="9727" width="4.5" style="66" bestFit="1" customWidth="1"/>
    <col min="9728" max="9728" width="9" style="66" bestFit="1" customWidth="1"/>
    <col min="9729" max="9729" width="13.75" style="66" bestFit="1" customWidth="1"/>
    <col min="9730" max="9730" width="21.75" style="66" customWidth="1"/>
    <col min="9731" max="9731" width="26.5" style="66" customWidth="1"/>
    <col min="9732" max="9732" width="15.875" style="66" customWidth="1"/>
    <col min="9733" max="9733" width="23.25" style="66" customWidth="1"/>
    <col min="9734" max="9734" width="24.5" style="66" customWidth="1"/>
    <col min="9735" max="9735" width="16.25" style="66" customWidth="1"/>
    <col min="9736" max="9736" width="30.375" style="66" customWidth="1"/>
    <col min="9737" max="9737" width="62.125" style="66" customWidth="1"/>
    <col min="9738" max="9742" width="18.5" style="66" customWidth="1"/>
    <col min="9743" max="9743" width="24" style="66" bestFit="1" customWidth="1"/>
    <col min="9744" max="9745" width="14.625" style="66" customWidth="1"/>
    <col min="9746" max="9982" width="9" style="66"/>
    <col min="9983" max="9983" width="4.5" style="66" bestFit="1" customWidth="1"/>
    <col min="9984" max="9984" width="9" style="66" bestFit="1" customWidth="1"/>
    <col min="9985" max="9985" width="13.75" style="66" bestFit="1" customWidth="1"/>
    <col min="9986" max="9986" width="21.75" style="66" customWidth="1"/>
    <col min="9987" max="9987" width="26.5" style="66" customWidth="1"/>
    <col min="9988" max="9988" width="15.875" style="66" customWidth="1"/>
    <col min="9989" max="9989" width="23.25" style="66" customWidth="1"/>
    <col min="9990" max="9990" width="24.5" style="66" customWidth="1"/>
    <col min="9991" max="9991" width="16.25" style="66" customWidth="1"/>
    <col min="9992" max="9992" width="30.375" style="66" customWidth="1"/>
    <col min="9993" max="9993" width="62.125" style="66" customWidth="1"/>
    <col min="9994" max="9998" width="18.5" style="66" customWidth="1"/>
    <col min="9999" max="9999" width="24" style="66" bestFit="1" customWidth="1"/>
    <col min="10000" max="10001" width="14.625" style="66" customWidth="1"/>
    <col min="10002" max="10238" width="9" style="66"/>
    <col min="10239" max="10239" width="4.5" style="66" bestFit="1" customWidth="1"/>
    <col min="10240" max="10240" width="9" style="66" bestFit="1" customWidth="1"/>
    <col min="10241" max="10241" width="13.75" style="66" bestFit="1" customWidth="1"/>
    <col min="10242" max="10242" width="21.75" style="66" customWidth="1"/>
    <col min="10243" max="10243" width="26.5" style="66" customWidth="1"/>
    <col min="10244" max="10244" width="15.875" style="66" customWidth="1"/>
    <col min="10245" max="10245" width="23.25" style="66" customWidth="1"/>
    <col min="10246" max="10246" width="24.5" style="66" customWidth="1"/>
    <col min="10247" max="10247" width="16.25" style="66" customWidth="1"/>
    <col min="10248" max="10248" width="30.375" style="66" customWidth="1"/>
    <col min="10249" max="10249" width="62.125" style="66" customWidth="1"/>
    <col min="10250" max="10254" width="18.5" style="66" customWidth="1"/>
    <col min="10255" max="10255" width="24" style="66" bestFit="1" customWidth="1"/>
    <col min="10256" max="10257" width="14.625" style="66" customWidth="1"/>
    <col min="10258" max="10494" width="9" style="66"/>
    <col min="10495" max="10495" width="4.5" style="66" bestFit="1" customWidth="1"/>
    <col min="10496" max="10496" width="9" style="66" bestFit="1" customWidth="1"/>
    <col min="10497" max="10497" width="13.75" style="66" bestFit="1" customWidth="1"/>
    <col min="10498" max="10498" width="21.75" style="66" customWidth="1"/>
    <col min="10499" max="10499" width="26.5" style="66" customWidth="1"/>
    <col min="10500" max="10500" width="15.875" style="66" customWidth="1"/>
    <col min="10501" max="10501" width="23.25" style="66" customWidth="1"/>
    <col min="10502" max="10502" width="24.5" style="66" customWidth="1"/>
    <col min="10503" max="10503" width="16.25" style="66" customWidth="1"/>
    <col min="10504" max="10504" width="30.375" style="66" customWidth="1"/>
    <col min="10505" max="10505" width="62.125" style="66" customWidth="1"/>
    <col min="10506" max="10510" width="18.5" style="66" customWidth="1"/>
    <col min="10511" max="10511" width="24" style="66" bestFit="1" customWidth="1"/>
    <col min="10512" max="10513" width="14.625" style="66" customWidth="1"/>
    <col min="10514" max="10750" width="9" style="66"/>
    <col min="10751" max="10751" width="4.5" style="66" bestFit="1" customWidth="1"/>
    <col min="10752" max="10752" width="9" style="66" bestFit="1" customWidth="1"/>
    <col min="10753" max="10753" width="13.75" style="66" bestFit="1" customWidth="1"/>
    <col min="10754" max="10754" width="21.75" style="66" customWidth="1"/>
    <col min="10755" max="10755" width="26.5" style="66" customWidth="1"/>
    <col min="10756" max="10756" width="15.875" style="66" customWidth="1"/>
    <col min="10757" max="10757" width="23.25" style="66" customWidth="1"/>
    <col min="10758" max="10758" width="24.5" style="66" customWidth="1"/>
    <col min="10759" max="10759" width="16.25" style="66" customWidth="1"/>
    <col min="10760" max="10760" width="30.375" style="66" customWidth="1"/>
    <col min="10761" max="10761" width="62.125" style="66" customWidth="1"/>
    <col min="10762" max="10766" width="18.5" style="66" customWidth="1"/>
    <col min="10767" max="10767" width="24" style="66" bestFit="1" customWidth="1"/>
    <col min="10768" max="10769" width="14.625" style="66" customWidth="1"/>
    <col min="10770" max="11006" width="9" style="66"/>
    <col min="11007" max="11007" width="4.5" style="66" bestFit="1" customWidth="1"/>
    <col min="11008" max="11008" width="9" style="66" bestFit="1" customWidth="1"/>
    <col min="11009" max="11009" width="13.75" style="66" bestFit="1" customWidth="1"/>
    <col min="11010" max="11010" width="21.75" style="66" customWidth="1"/>
    <col min="11011" max="11011" width="26.5" style="66" customWidth="1"/>
    <col min="11012" max="11012" width="15.875" style="66" customWidth="1"/>
    <col min="11013" max="11013" width="23.25" style="66" customWidth="1"/>
    <col min="11014" max="11014" width="24.5" style="66" customWidth="1"/>
    <col min="11015" max="11015" width="16.25" style="66" customWidth="1"/>
    <col min="11016" max="11016" width="30.375" style="66" customWidth="1"/>
    <col min="11017" max="11017" width="62.125" style="66" customWidth="1"/>
    <col min="11018" max="11022" width="18.5" style="66" customWidth="1"/>
    <col min="11023" max="11023" width="24" style="66" bestFit="1" customWidth="1"/>
    <col min="11024" max="11025" width="14.625" style="66" customWidth="1"/>
    <col min="11026" max="11262" width="9" style="66"/>
    <col min="11263" max="11263" width="4.5" style="66" bestFit="1" customWidth="1"/>
    <col min="11264" max="11264" width="9" style="66" bestFit="1" customWidth="1"/>
    <col min="11265" max="11265" width="13.75" style="66" bestFit="1" customWidth="1"/>
    <col min="11266" max="11266" width="21.75" style="66" customWidth="1"/>
    <col min="11267" max="11267" width="26.5" style="66" customWidth="1"/>
    <col min="11268" max="11268" width="15.875" style="66" customWidth="1"/>
    <col min="11269" max="11269" width="23.25" style="66" customWidth="1"/>
    <col min="11270" max="11270" width="24.5" style="66" customWidth="1"/>
    <col min="11271" max="11271" width="16.25" style="66" customWidth="1"/>
    <col min="11272" max="11272" width="30.375" style="66" customWidth="1"/>
    <col min="11273" max="11273" width="62.125" style="66" customWidth="1"/>
    <col min="11274" max="11278" width="18.5" style="66" customWidth="1"/>
    <col min="11279" max="11279" width="24" style="66" bestFit="1" customWidth="1"/>
    <col min="11280" max="11281" width="14.625" style="66" customWidth="1"/>
    <col min="11282" max="11518" width="9" style="66"/>
    <col min="11519" max="11519" width="4.5" style="66" bestFit="1" customWidth="1"/>
    <col min="11520" max="11520" width="9" style="66" bestFit="1" customWidth="1"/>
    <col min="11521" max="11521" width="13.75" style="66" bestFit="1" customWidth="1"/>
    <col min="11522" max="11522" width="21.75" style="66" customWidth="1"/>
    <col min="11523" max="11523" width="26.5" style="66" customWidth="1"/>
    <col min="11524" max="11524" width="15.875" style="66" customWidth="1"/>
    <col min="11525" max="11525" width="23.25" style="66" customWidth="1"/>
    <col min="11526" max="11526" width="24.5" style="66" customWidth="1"/>
    <col min="11527" max="11527" width="16.25" style="66" customWidth="1"/>
    <col min="11528" max="11528" width="30.375" style="66" customWidth="1"/>
    <col min="11529" max="11529" width="62.125" style="66" customWidth="1"/>
    <col min="11530" max="11534" width="18.5" style="66" customWidth="1"/>
    <col min="11535" max="11535" width="24" style="66" bestFit="1" customWidth="1"/>
    <col min="11536" max="11537" width="14.625" style="66" customWidth="1"/>
    <col min="11538" max="11774" width="9" style="66"/>
    <col min="11775" max="11775" width="4.5" style="66" bestFit="1" customWidth="1"/>
    <col min="11776" max="11776" width="9" style="66" bestFit="1" customWidth="1"/>
    <col min="11777" max="11777" width="13.75" style="66" bestFit="1" customWidth="1"/>
    <col min="11778" max="11778" width="21.75" style="66" customWidth="1"/>
    <col min="11779" max="11779" width="26.5" style="66" customWidth="1"/>
    <col min="11780" max="11780" width="15.875" style="66" customWidth="1"/>
    <col min="11781" max="11781" width="23.25" style="66" customWidth="1"/>
    <col min="11782" max="11782" width="24.5" style="66" customWidth="1"/>
    <col min="11783" max="11783" width="16.25" style="66" customWidth="1"/>
    <col min="11784" max="11784" width="30.375" style="66" customWidth="1"/>
    <col min="11785" max="11785" width="62.125" style="66" customWidth="1"/>
    <col min="11786" max="11790" width="18.5" style="66" customWidth="1"/>
    <col min="11791" max="11791" width="24" style="66" bestFit="1" customWidth="1"/>
    <col min="11792" max="11793" width="14.625" style="66" customWidth="1"/>
    <col min="11794" max="12030" width="9" style="66"/>
    <col min="12031" max="12031" width="4.5" style="66" bestFit="1" customWidth="1"/>
    <col min="12032" max="12032" width="9" style="66" bestFit="1" customWidth="1"/>
    <col min="12033" max="12033" width="13.75" style="66" bestFit="1" customWidth="1"/>
    <col min="12034" max="12034" width="21.75" style="66" customWidth="1"/>
    <col min="12035" max="12035" width="26.5" style="66" customWidth="1"/>
    <col min="12036" max="12036" width="15.875" style="66" customWidth="1"/>
    <col min="12037" max="12037" width="23.25" style="66" customWidth="1"/>
    <col min="12038" max="12038" width="24.5" style="66" customWidth="1"/>
    <col min="12039" max="12039" width="16.25" style="66" customWidth="1"/>
    <col min="12040" max="12040" width="30.375" style="66" customWidth="1"/>
    <col min="12041" max="12041" width="62.125" style="66" customWidth="1"/>
    <col min="12042" max="12046" width="18.5" style="66" customWidth="1"/>
    <col min="12047" max="12047" width="24" style="66" bestFit="1" customWidth="1"/>
    <col min="12048" max="12049" width="14.625" style="66" customWidth="1"/>
    <col min="12050" max="12286" width="9" style="66"/>
    <col min="12287" max="12287" width="4.5" style="66" bestFit="1" customWidth="1"/>
    <col min="12288" max="12288" width="9" style="66" bestFit="1" customWidth="1"/>
    <col min="12289" max="12289" width="13.75" style="66" bestFit="1" customWidth="1"/>
    <col min="12290" max="12290" width="21.75" style="66" customWidth="1"/>
    <col min="12291" max="12291" width="26.5" style="66" customWidth="1"/>
    <col min="12292" max="12292" width="15.875" style="66" customWidth="1"/>
    <col min="12293" max="12293" width="23.25" style="66" customWidth="1"/>
    <col min="12294" max="12294" width="24.5" style="66" customWidth="1"/>
    <col min="12295" max="12295" width="16.25" style="66" customWidth="1"/>
    <col min="12296" max="12296" width="30.375" style="66" customWidth="1"/>
    <col min="12297" max="12297" width="62.125" style="66" customWidth="1"/>
    <col min="12298" max="12302" width="18.5" style="66" customWidth="1"/>
    <col min="12303" max="12303" width="24" style="66" bestFit="1" customWidth="1"/>
    <col min="12304" max="12305" width="14.625" style="66" customWidth="1"/>
    <col min="12306" max="12542" width="9" style="66"/>
    <col min="12543" max="12543" width="4.5" style="66" bestFit="1" customWidth="1"/>
    <col min="12544" max="12544" width="9" style="66" bestFit="1" customWidth="1"/>
    <col min="12545" max="12545" width="13.75" style="66" bestFit="1" customWidth="1"/>
    <col min="12546" max="12546" width="21.75" style="66" customWidth="1"/>
    <col min="12547" max="12547" width="26.5" style="66" customWidth="1"/>
    <col min="12548" max="12548" width="15.875" style="66" customWidth="1"/>
    <col min="12549" max="12549" width="23.25" style="66" customWidth="1"/>
    <col min="12550" max="12550" width="24.5" style="66" customWidth="1"/>
    <col min="12551" max="12551" width="16.25" style="66" customWidth="1"/>
    <col min="12552" max="12552" width="30.375" style="66" customWidth="1"/>
    <col min="12553" max="12553" width="62.125" style="66" customWidth="1"/>
    <col min="12554" max="12558" width="18.5" style="66" customWidth="1"/>
    <col min="12559" max="12559" width="24" style="66" bestFit="1" customWidth="1"/>
    <col min="12560" max="12561" width="14.625" style="66" customWidth="1"/>
    <col min="12562" max="12798" width="9" style="66"/>
    <col min="12799" max="12799" width="4.5" style="66" bestFit="1" customWidth="1"/>
    <col min="12800" max="12800" width="9" style="66" bestFit="1" customWidth="1"/>
    <col min="12801" max="12801" width="13.75" style="66" bestFit="1" customWidth="1"/>
    <col min="12802" max="12802" width="21.75" style="66" customWidth="1"/>
    <col min="12803" max="12803" width="26.5" style="66" customWidth="1"/>
    <col min="12804" max="12804" width="15.875" style="66" customWidth="1"/>
    <col min="12805" max="12805" width="23.25" style="66" customWidth="1"/>
    <col min="12806" max="12806" width="24.5" style="66" customWidth="1"/>
    <col min="12807" max="12807" width="16.25" style="66" customWidth="1"/>
    <col min="12808" max="12808" width="30.375" style="66" customWidth="1"/>
    <col min="12809" max="12809" width="62.125" style="66" customWidth="1"/>
    <col min="12810" max="12814" width="18.5" style="66" customWidth="1"/>
    <col min="12815" max="12815" width="24" style="66" bestFit="1" customWidth="1"/>
    <col min="12816" max="12817" width="14.625" style="66" customWidth="1"/>
    <col min="12818" max="13054" width="9" style="66"/>
    <col min="13055" max="13055" width="4.5" style="66" bestFit="1" customWidth="1"/>
    <col min="13056" max="13056" width="9" style="66" bestFit="1" customWidth="1"/>
    <col min="13057" max="13057" width="13.75" style="66" bestFit="1" customWidth="1"/>
    <col min="13058" max="13058" width="21.75" style="66" customWidth="1"/>
    <col min="13059" max="13059" width="26.5" style="66" customWidth="1"/>
    <col min="13060" max="13060" width="15.875" style="66" customWidth="1"/>
    <col min="13061" max="13061" width="23.25" style="66" customWidth="1"/>
    <col min="13062" max="13062" width="24.5" style="66" customWidth="1"/>
    <col min="13063" max="13063" width="16.25" style="66" customWidth="1"/>
    <col min="13064" max="13064" width="30.375" style="66" customWidth="1"/>
    <col min="13065" max="13065" width="62.125" style="66" customWidth="1"/>
    <col min="13066" max="13070" width="18.5" style="66" customWidth="1"/>
    <col min="13071" max="13071" width="24" style="66" bestFit="1" customWidth="1"/>
    <col min="13072" max="13073" width="14.625" style="66" customWidth="1"/>
    <col min="13074" max="13310" width="9" style="66"/>
    <col min="13311" max="13311" width="4.5" style="66" bestFit="1" customWidth="1"/>
    <col min="13312" max="13312" width="9" style="66" bestFit="1" customWidth="1"/>
    <col min="13313" max="13313" width="13.75" style="66" bestFit="1" customWidth="1"/>
    <col min="13314" max="13314" width="21.75" style="66" customWidth="1"/>
    <col min="13315" max="13315" width="26.5" style="66" customWidth="1"/>
    <col min="13316" max="13316" width="15.875" style="66" customWidth="1"/>
    <col min="13317" max="13317" width="23.25" style="66" customWidth="1"/>
    <col min="13318" max="13318" width="24.5" style="66" customWidth="1"/>
    <col min="13319" max="13319" width="16.25" style="66" customWidth="1"/>
    <col min="13320" max="13320" width="30.375" style="66" customWidth="1"/>
    <col min="13321" max="13321" width="62.125" style="66" customWidth="1"/>
    <col min="13322" max="13326" width="18.5" style="66" customWidth="1"/>
    <col min="13327" max="13327" width="24" style="66" bestFit="1" customWidth="1"/>
    <col min="13328" max="13329" width="14.625" style="66" customWidth="1"/>
    <col min="13330" max="13566" width="9" style="66"/>
    <col min="13567" max="13567" width="4.5" style="66" bestFit="1" customWidth="1"/>
    <col min="13568" max="13568" width="9" style="66" bestFit="1" customWidth="1"/>
    <col min="13569" max="13569" width="13.75" style="66" bestFit="1" customWidth="1"/>
    <col min="13570" max="13570" width="21.75" style="66" customWidth="1"/>
    <col min="13571" max="13571" width="26.5" style="66" customWidth="1"/>
    <col min="13572" max="13572" width="15.875" style="66" customWidth="1"/>
    <col min="13573" max="13573" width="23.25" style="66" customWidth="1"/>
    <col min="13574" max="13574" width="24.5" style="66" customWidth="1"/>
    <col min="13575" max="13575" width="16.25" style="66" customWidth="1"/>
    <col min="13576" max="13576" width="30.375" style="66" customWidth="1"/>
    <col min="13577" max="13577" width="62.125" style="66" customWidth="1"/>
    <col min="13578" max="13582" width="18.5" style="66" customWidth="1"/>
    <col min="13583" max="13583" width="24" style="66" bestFit="1" customWidth="1"/>
    <col min="13584" max="13585" width="14.625" style="66" customWidth="1"/>
    <col min="13586" max="13822" width="9" style="66"/>
    <col min="13823" max="13823" width="4.5" style="66" bestFit="1" customWidth="1"/>
    <col min="13824" max="13824" width="9" style="66" bestFit="1" customWidth="1"/>
    <col min="13825" max="13825" width="13.75" style="66" bestFit="1" customWidth="1"/>
    <col min="13826" max="13826" width="21.75" style="66" customWidth="1"/>
    <col min="13827" max="13827" width="26.5" style="66" customWidth="1"/>
    <col min="13828" max="13828" width="15.875" style="66" customWidth="1"/>
    <col min="13829" max="13829" width="23.25" style="66" customWidth="1"/>
    <col min="13830" max="13830" width="24.5" style="66" customWidth="1"/>
    <col min="13831" max="13831" width="16.25" style="66" customWidth="1"/>
    <col min="13832" max="13832" width="30.375" style="66" customWidth="1"/>
    <col min="13833" max="13833" width="62.125" style="66" customWidth="1"/>
    <col min="13834" max="13838" width="18.5" style="66" customWidth="1"/>
    <col min="13839" max="13839" width="24" style="66" bestFit="1" customWidth="1"/>
    <col min="13840" max="13841" width="14.625" style="66" customWidth="1"/>
    <col min="13842" max="14078" width="9" style="66"/>
    <col min="14079" max="14079" width="4.5" style="66" bestFit="1" customWidth="1"/>
    <col min="14080" max="14080" width="9" style="66" bestFit="1" customWidth="1"/>
    <col min="14081" max="14081" width="13.75" style="66" bestFit="1" customWidth="1"/>
    <col min="14082" max="14082" width="21.75" style="66" customWidth="1"/>
    <col min="14083" max="14083" width="26.5" style="66" customWidth="1"/>
    <col min="14084" max="14084" width="15.875" style="66" customWidth="1"/>
    <col min="14085" max="14085" width="23.25" style="66" customWidth="1"/>
    <col min="14086" max="14086" width="24.5" style="66" customWidth="1"/>
    <col min="14087" max="14087" width="16.25" style="66" customWidth="1"/>
    <col min="14088" max="14088" width="30.375" style="66" customWidth="1"/>
    <col min="14089" max="14089" width="62.125" style="66" customWidth="1"/>
    <col min="14090" max="14094" width="18.5" style="66" customWidth="1"/>
    <col min="14095" max="14095" width="24" style="66" bestFit="1" customWidth="1"/>
    <col min="14096" max="14097" width="14.625" style="66" customWidth="1"/>
    <col min="14098" max="14334" width="9" style="66"/>
    <col min="14335" max="14335" width="4.5" style="66" bestFit="1" customWidth="1"/>
    <col min="14336" max="14336" width="9" style="66" bestFit="1" customWidth="1"/>
    <col min="14337" max="14337" width="13.75" style="66" bestFit="1" customWidth="1"/>
    <col min="14338" max="14338" width="21.75" style="66" customWidth="1"/>
    <col min="14339" max="14339" width="26.5" style="66" customWidth="1"/>
    <col min="14340" max="14340" width="15.875" style="66" customWidth="1"/>
    <col min="14341" max="14341" width="23.25" style="66" customWidth="1"/>
    <col min="14342" max="14342" width="24.5" style="66" customWidth="1"/>
    <col min="14343" max="14343" width="16.25" style="66" customWidth="1"/>
    <col min="14344" max="14344" width="30.375" style="66" customWidth="1"/>
    <col min="14345" max="14345" width="62.125" style="66" customWidth="1"/>
    <col min="14346" max="14350" width="18.5" style="66" customWidth="1"/>
    <col min="14351" max="14351" width="24" style="66" bestFit="1" customWidth="1"/>
    <col min="14352" max="14353" width="14.625" style="66" customWidth="1"/>
    <col min="14354" max="14590" width="9" style="66"/>
    <col min="14591" max="14591" width="4.5" style="66" bestFit="1" customWidth="1"/>
    <col min="14592" max="14592" width="9" style="66" bestFit="1" customWidth="1"/>
    <col min="14593" max="14593" width="13.75" style="66" bestFit="1" customWidth="1"/>
    <col min="14594" max="14594" width="21.75" style="66" customWidth="1"/>
    <col min="14595" max="14595" width="26.5" style="66" customWidth="1"/>
    <col min="14596" max="14596" width="15.875" style="66" customWidth="1"/>
    <col min="14597" max="14597" width="23.25" style="66" customWidth="1"/>
    <col min="14598" max="14598" width="24.5" style="66" customWidth="1"/>
    <col min="14599" max="14599" width="16.25" style="66" customWidth="1"/>
    <col min="14600" max="14600" width="30.375" style="66" customWidth="1"/>
    <col min="14601" max="14601" width="62.125" style="66" customWidth="1"/>
    <col min="14602" max="14606" width="18.5" style="66" customWidth="1"/>
    <col min="14607" max="14607" width="24" style="66" bestFit="1" customWidth="1"/>
    <col min="14608" max="14609" width="14.625" style="66" customWidth="1"/>
    <col min="14610" max="14846" width="9" style="66"/>
    <col min="14847" max="14847" width="4.5" style="66" bestFit="1" customWidth="1"/>
    <col min="14848" max="14848" width="9" style="66" bestFit="1" customWidth="1"/>
    <col min="14849" max="14849" width="13.75" style="66" bestFit="1" customWidth="1"/>
    <col min="14850" max="14850" width="21.75" style="66" customWidth="1"/>
    <col min="14851" max="14851" width="26.5" style="66" customWidth="1"/>
    <col min="14852" max="14852" width="15.875" style="66" customWidth="1"/>
    <col min="14853" max="14853" width="23.25" style="66" customWidth="1"/>
    <col min="14854" max="14854" width="24.5" style="66" customWidth="1"/>
    <col min="14855" max="14855" width="16.25" style="66" customWidth="1"/>
    <col min="14856" max="14856" width="30.375" style="66" customWidth="1"/>
    <col min="14857" max="14857" width="62.125" style="66" customWidth="1"/>
    <col min="14858" max="14862" width="18.5" style="66" customWidth="1"/>
    <col min="14863" max="14863" width="24" style="66" bestFit="1" customWidth="1"/>
    <col min="14864" max="14865" width="14.625" style="66" customWidth="1"/>
    <col min="14866" max="15102" width="9" style="66"/>
    <col min="15103" max="15103" width="4.5" style="66" bestFit="1" customWidth="1"/>
    <col min="15104" max="15104" width="9" style="66" bestFit="1" customWidth="1"/>
    <col min="15105" max="15105" width="13.75" style="66" bestFit="1" customWidth="1"/>
    <col min="15106" max="15106" width="21.75" style="66" customWidth="1"/>
    <col min="15107" max="15107" width="26.5" style="66" customWidth="1"/>
    <col min="15108" max="15108" width="15.875" style="66" customWidth="1"/>
    <col min="15109" max="15109" width="23.25" style="66" customWidth="1"/>
    <col min="15110" max="15110" width="24.5" style="66" customWidth="1"/>
    <col min="15111" max="15111" width="16.25" style="66" customWidth="1"/>
    <col min="15112" max="15112" width="30.375" style="66" customWidth="1"/>
    <col min="15113" max="15113" width="62.125" style="66" customWidth="1"/>
    <col min="15114" max="15118" width="18.5" style="66" customWidth="1"/>
    <col min="15119" max="15119" width="24" style="66" bestFit="1" customWidth="1"/>
    <col min="15120" max="15121" width="14.625" style="66" customWidth="1"/>
    <col min="15122" max="15358" width="9" style="66"/>
    <col min="15359" max="15359" width="4.5" style="66" bestFit="1" customWidth="1"/>
    <col min="15360" max="15360" width="9" style="66" bestFit="1" customWidth="1"/>
    <col min="15361" max="15361" width="13.75" style="66" bestFit="1" customWidth="1"/>
    <col min="15362" max="15362" width="21.75" style="66" customWidth="1"/>
    <col min="15363" max="15363" width="26.5" style="66" customWidth="1"/>
    <col min="15364" max="15364" width="15.875" style="66" customWidth="1"/>
    <col min="15365" max="15365" width="23.25" style="66" customWidth="1"/>
    <col min="15366" max="15366" width="24.5" style="66" customWidth="1"/>
    <col min="15367" max="15367" width="16.25" style="66" customWidth="1"/>
    <col min="15368" max="15368" width="30.375" style="66" customWidth="1"/>
    <col min="15369" max="15369" width="62.125" style="66" customWidth="1"/>
    <col min="15370" max="15374" width="18.5" style="66" customWidth="1"/>
    <col min="15375" max="15375" width="24" style="66" bestFit="1" customWidth="1"/>
    <col min="15376" max="15377" width="14.625" style="66" customWidth="1"/>
    <col min="15378" max="15614" width="9" style="66"/>
    <col min="15615" max="15615" width="4.5" style="66" bestFit="1" customWidth="1"/>
    <col min="15616" max="15616" width="9" style="66" bestFit="1" customWidth="1"/>
    <col min="15617" max="15617" width="13.75" style="66" bestFit="1" customWidth="1"/>
    <col min="15618" max="15618" width="21.75" style="66" customWidth="1"/>
    <col min="15619" max="15619" width="26.5" style="66" customWidth="1"/>
    <col min="15620" max="15620" width="15.875" style="66" customWidth="1"/>
    <col min="15621" max="15621" width="23.25" style="66" customWidth="1"/>
    <col min="15622" max="15622" width="24.5" style="66" customWidth="1"/>
    <col min="15623" max="15623" width="16.25" style="66" customWidth="1"/>
    <col min="15624" max="15624" width="30.375" style="66" customWidth="1"/>
    <col min="15625" max="15625" width="62.125" style="66" customWidth="1"/>
    <col min="15626" max="15630" width="18.5" style="66" customWidth="1"/>
    <col min="15631" max="15631" width="24" style="66" bestFit="1" customWidth="1"/>
    <col min="15632" max="15633" width="14.625" style="66" customWidth="1"/>
    <col min="15634" max="15870" width="9" style="66"/>
    <col min="15871" max="15871" width="4.5" style="66" bestFit="1" customWidth="1"/>
    <col min="15872" max="15872" width="9" style="66" bestFit="1" customWidth="1"/>
    <col min="15873" max="15873" width="13.75" style="66" bestFit="1" customWidth="1"/>
    <col min="15874" max="15874" width="21.75" style="66" customWidth="1"/>
    <col min="15875" max="15875" width="26.5" style="66" customWidth="1"/>
    <col min="15876" max="15876" width="15.875" style="66" customWidth="1"/>
    <col min="15877" max="15877" width="23.25" style="66" customWidth="1"/>
    <col min="15878" max="15878" width="24.5" style="66" customWidth="1"/>
    <col min="15879" max="15879" width="16.25" style="66" customWidth="1"/>
    <col min="15880" max="15880" width="30.375" style="66" customWidth="1"/>
    <col min="15881" max="15881" width="62.125" style="66" customWidth="1"/>
    <col min="15882" max="15886" width="18.5" style="66" customWidth="1"/>
    <col min="15887" max="15887" width="24" style="66" bestFit="1" customWidth="1"/>
    <col min="15888" max="15889" width="14.625" style="66" customWidth="1"/>
    <col min="15890" max="16126" width="9" style="66"/>
    <col min="16127" max="16127" width="4.5" style="66" bestFit="1" customWidth="1"/>
    <col min="16128" max="16128" width="9" style="66" bestFit="1" customWidth="1"/>
    <col min="16129" max="16129" width="13.75" style="66" bestFit="1" customWidth="1"/>
    <col min="16130" max="16130" width="21.75" style="66" customWidth="1"/>
    <col min="16131" max="16131" width="26.5" style="66" customWidth="1"/>
    <col min="16132" max="16132" width="15.875" style="66" customWidth="1"/>
    <col min="16133" max="16133" width="23.25" style="66" customWidth="1"/>
    <col min="16134" max="16134" width="24.5" style="66" customWidth="1"/>
    <col min="16135" max="16135" width="16.25" style="66" customWidth="1"/>
    <col min="16136" max="16136" width="30.375" style="66" customWidth="1"/>
    <col min="16137" max="16137" width="62.125" style="66" customWidth="1"/>
    <col min="16138" max="16142" width="18.5" style="66" customWidth="1"/>
    <col min="16143" max="16143" width="24" style="66" bestFit="1" customWidth="1"/>
    <col min="16144" max="16145" width="14.625" style="66" customWidth="1"/>
    <col min="16146" max="16384" width="9" style="66"/>
  </cols>
  <sheetData>
    <row r="1" spans="1:20" ht="27" customHeight="1">
      <c r="B1" s="80" t="s">
        <v>44</v>
      </c>
      <c r="H1" s="223" t="s">
        <v>176</v>
      </c>
    </row>
    <row r="2" spans="1:20" ht="15" customHeight="1">
      <c r="B2" s="80"/>
    </row>
    <row r="3" spans="1:20" ht="36.75" customHeight="1">
      <c r="B3" s="574" t="s">
        <v>0</v>
      </c>
      <c r="C3" s="575" t="s">
        <v>35</v>
      </c>
      <c r="D3" s="575" t="s">
        <v>36</v>
      </c>
      <c r="E3" s="575" t="s">
        <v>37</v>
      </c>
      <c r="F3" s="577" t="s">
        <v>38</v>
      </c>
      <c r="G3" s="577" t="s">
        <v>39</v>
      </c>
      <c r="H3" s="577" t="s">
        <v>40</v>
      </c>
      <c r="I3" s="583" t="s">
        <v>41</v>
      </c>
      <c r="J3" s="574" t="s">
        <v>42</v>
      </c>
      <c r="K3" s="574" t="s">
        <v>43</v>
      </c>
      <c r="L3" s="581" t="s">
        <v>115</v>
      </c>
      <c r="M3" s="585" t="s">
        <v>63</v>
      </c>
      <c r="N3" s="587" t="s">
        <v>47</v>
      </c>
      <c r="O3" s="588"/>
      <c r="P3" s="588"/>
      <c r="Q3" s="72" t="s">
        <v>45</v>
      </c>
      <c r="R3" s="589" t="s">
        <v>241</v>
      </c>
      <c r="S3" s="589" t="s">
        <v>242</v>
      </c>
      <c r="T3" s="579" t="s">
        <v>46</v>
      </c>
    </row>
    <row r="4" spans="1:20" ht="32.25" customHeight="1">
      <c r="B4" s="574"/>
      <c r="C4" s="576"/>
      <c r="D4" s="576"/>
      <c r="E4" s="576"/>
      <c r="F4" s="578"/>
      <c r="G4" s="578"/>
      <c r="H4" s="578"/>
      <c r="I4" s="584"/>
      <c r="J4" s="583"/>
      <c r="K4" s="583"/>
      <c r="L4" s="582"/>
      <c r="M4" s="586"/>
      <c r="N4" s="67" t="s">
        <v>31</v>
      </c>
      <c r="O4" s="164" t="s">
        <v>32</v>
      </c>
      <c r="P4" s="164" t="s">
        <v>33</v>
      </c>
      <c r="Q4" s="165" t="s">
        <v>34</v>
      </c>
      <c r="R4" s="590"/>
      <c r="S4" s="590"/>
      <c r="T4" s="580"/>
    </row>
    <row r="5" spans="1:20" ht="94.5" customHeight="1">
      <c r="A5" s="108"/>
      <c r="B5" s="163">
        <f>'➀治験等経費算定表'!$AH$1</f>
        <v>0</v>
      </c>
      <c r="C5" s="72">
        <f>'➀治験等経費算定表'!$AI$11</f>
        <v>0</v>
      </c>
      <c r="D5" s="68" t="s">
        <v>112</v>
      </c>
      <c r="E5" s="69" t="s">
        <v>113</v>
      </c>
      <c r="F5" s="68" t="s">
        <v>114</v>
      </c>
      <c r="G5" s="68" t="s">
        <v>112</v>
      </c>
      <c r="H5" s="69" t="s">
        <v>113</v>
      </c>
      <c r="I5" s="70"/>
      <c r="J5" s="71">
        <f>'➀治験等経費算定表'!I16</f>
        <v>0</v>
      </c>
      <c r="K5" s="68"/>
      <c r="L5" s="71">
        <f>②継続契約算出表!C15</f>
        <v>0</v>
      </c>
      <c r="M5" s="71">
        <f>②継続契約算出表!C41</f>
        <v>0</v>
      </c>
      <c r="N5" s="166">
        <f>'➀治験等経費算定表'!L20</f>
        <v>0</v>
      </c>
      <c r="O5" s="166">
        <f>'➀治験等経費算定表'!AJ20</f>
        <v>0</v>
      </c>
      <c r="P5" s="251" t="str">
        <f>'➀治験等経費算定表'!AE63</f>
        <v>0</v>
      </c>
      <c r="Q5" s="252">
        <f>'➀治験等経費算定表'!AI14</f>
        <v>0</v>
      </c>
      <c r="R5" s="252" t="str">
        <f>②継続契約算出表!F4</f>
        <v>治験の期間：西暦　　　年　　月　　日　から　西暦　　　年　　 月　  日　まで</v>
      </c>
      <c r="S5" s="255" t="str">
        <f>②継続契約算出表!F5</f>
        <v>契約期間  ：契約締結日　から　西暦　　　年３月　３１日　まで</v>
      </c>
      <c r="T5" s="68"/>
    </row>
    <row r="6" spans="1:20" s="73" customFormat="1" ht="18" customHeight="1">
      <c r="B6" s="75"/>
      <c r="C6" s="76"/>
      <c r="E6" s="74"/>
      <c r="F6" s="77"/>
      <c r="G6" s="77"/>
      <c r="H6" s="77"/>
      <c r="I6" s="78"/>
      <c r="K6" s="74"/>
      <c r="L6" s="75"/>
      <c r="M6" s="75"/>
      <c r="N6" s="75"/>
      <c r="O6" s="75"/>
    </row>
    <row r="7" spans="1:20" s="73" customFormat="1" ht="18" customHeight="1">
      <c r="B7" s="75"/>
      <c r="C7" s="76"/>
      <c r="D7" s="70"/>
      <c r="E7" s="111" t="s">
        <v>48</v>
      </c>
      <c r="F7" s="77"/>
      <c r="H7" s="77"/>
      <c r="I7" s="78"/>
      <c r="L7" s="79"/>
      <c r="M7" s="79"/>
      <c r="N7" s="79"/>
      <c r="O7" s="66"/>
    </row>
    <row r="8" spans="1:20" ht="18" customHeight="1"/>
    <row r="9" spans="1:20" ht="27" customHeight="1">
      <c r="B9" s="80" t="s">
        <v>118</v>
      </c>
    </row>
    <row r="10" spans="1:20" ht="36.75" customHeight="1">
      <c r="B10" s="574" t="s">
        <v>0</v>
      </c>
      <c r="C10" s="575" t="s">
        <v>35</v>
      </c>
      <c r="D10" s="575" t="s">
        <v>36</v>
      </c>
      <c r="E10" s="575" t="s">
        <v>37</v>
      </c>
      <c r="F10" s="577" t="s">
        <v>38</v>
      </c>
      <c r="G10" s="577" t="s">
        <v>39</v>
      </c>
      <c r="H10" s="577" t="s">
        <v>40</v>
      </c>
      <c r="I10" s="583" t="s">
        <v>41</v>
      </c>
      <c r="J10" s="574" t="s">
        <v>42</v>
      </c>
      <c r="K10" s="574" t="s">
        <v>43</v>
      </c>
      <c r="L10" s="581" t="s">
        <v>115</v>
      </c>
      <c r="M10" s="585" t="s">
        <v>63</v>
      </c>
      <c r="N10" s="587" t="s">
        <v>47</v>
      </c>
      <c r="O10" s="588"/>
      <c r="P10" s="588"/>
      <c r="Q10" s="72" t="s">
        <v>45</v>
      </c>
      <c r="R10" s="589" t="s">
        <v>241</v>
      </c>
      <c r="S10" s="589" t="s">
        <v>242</v>
      </c>
      <c r="T10" s="579" t="s">
        <v>46</v>
      </c>
    </row>
    <row r="11" spans="1:20" ht="32.25" customHeight="1">
      <c r="B11" s="574"/>
      <c r="C11" s="576"/>
      <c r="D11" s="576"/>
      <c r="E11" s="576"/>
      <c r="F11" s="578"/>
      <c r="G11" s="578"/>
      <c r="H11" s="578"/>
      <c r="I11" s="584"/>
      <c r="J11" s="583"/>
      <c r="K11" s="583"/>
      <c r="L11" s="582"/>
      <c r="M11" s="586"/>
      <c r="N11" s="67" t="s">
        <v>31</v>
      </c>
      <c r="O11" s="164" t="s">
        <v>32</v>
      </c>
      <c r="P11" s="164" t="s">
        <v>33</v>
      </c>
      <c r="Q11" s="165" t="s">
        <v>34</v>
      </c>
      <c r="R11" s="590"/>
      <c r="S11" s="590"/>
      <c r="T11" s="580"/>
    </row>
    <row r="12" spans="1:20" ht="94.5" customHeight="1">
      <c r="A12" s="108"/>
      <c r="B12" s="169">
        <f>④カルテ閲覧のみの契約算出表!B2</f>
        <v>0</v>
      </c>
      <c r="C12" s="72">
        <f>④カルテ閲覧のみの契約算出表!B3</f>
        <v>0</v>
      </c>
      <c r="D12" s="68" t="s">
        <v>112</v>
      </c>
      <c r="E12" s="69" t="s">
        <v>113</v>
      </c>
      <c r="F12" s="68" t="s">
        <v>114</v>
      </c>
      <c r="G12" s="68" t="s">
        <v>112</v>
      </c>
      <c r="H12" s="69" t="s">
        <v>113</v>
      </c>
      <c r="I12" s="70"/>
      <c r="J12" s="71">
        <f>④カルテ閲覧のみの契約算出表!E2</f>
        <v>0</v>
      </c>
      <c r="K12" s="68"/>
      <c r="L12" s="71" t="s">
        <v>119</v>
      </c>
      <c r="M12" s="170"/>
      <c r="N12" s="166">
        <f>'➀治験等経費算定表'!W52</f>
        <v>0</v>
      </c>
      <c r="O12" s="166">
        <f>N12</f>
        <v>0</v>
      </c>
      <c r="P12" s="170"/>
      <c r="Q12" s="252">
        <f>'➀治験等経費算定表'!AI14</f>
        <v>0</v>
      </c>
      <c r="R12" s="252" t="str">
        <f>④カルテ閲覧のみの契約算出表!F4</f>
        <v>西暦　　年　　月　　日　から　西暦　　年　　月　　日　まで</v>
      </c>
      <c r="S12" s="252" t="str">
        <f>④カルテ閲覧のみの契約算出表!F5</f>
        <v>契約締結日　から　西暦　　年　３月　３１日　まで</v>
      </c>
      <c r="T12" s="68"/>
    </row>
    <row r="13" spans="1:20" s="73" customFormat="1" ht="18" customHeight="1">
      <c r="B13" s="75"/>
      <c r="C13" s="76"/>
      <c r="E13" s="74"/>
      <c r="F13" s="77"/>
      <c r="G13" s="77"/>
      <c r="H13" s="77"/>
      <c r="I13" s="78"/>
      <c r="K13" s="74"/>
      <c r="L13" s="75"/>
      <c r="M13" s="75"/>
      <c r="N13" s="75"/>
      <c r="O13" s="75"/>
    </row>
    <row r="14" spans="1:20" s="73" customFormat="1" ht="18" customHeight="1">
      <c r="B14" s="75"/>
      <c r="C14" s="76"/>
      <c r="D14" s="70"/>
      <c r="E14" s="111" t="s">
        <v>48</v>
      </c>
      <c r="F14" s="77"/>
      <c r="H14" s="77"/>
      <c r="I14" s="78"/>
      <c r="L14" s="79"/>
      <c r="M14" s="79"/>
      <c r="N14" s="79"/>
      <c r="O14" s="66"/>
    </row>
    <row r="27" s="66" customFormat="1"/>
    <row r="28" s="66" customFormat="1"/>
    <row r="29" s="66" customFormat="1"/>
    <row r="30" s="66" customFormat="1"/>
    <row r="31" s="66" customFormat="1"/>
    <row r="32" s="66" customFormat="1"/>
    <row r="33" s="66" customFormat="1"/>
    <row r="34" s="66" customFormat="1"/>
    <row r="35" s="66" customFormat="1"/>
    <row r="36" s="66" customFormat="1"/>
    <row r="37" s="66" customFormat="1"/>
    <row r="38" s="66" customFormat="1"/>
    <row r="39" s="66" customFormat="1"/>
    <row r="40" s="66" customFormat="1"/>
    <row r="41" s="66" customFormat="1"/>
    <row r="42" s="66" customFormat="1"/>
    <row r="43" s="66" customFormat="1"/>
  </sheetData>
  <mergeCells count="32">
    <mergeCell ref="L10:L11"/>
    <mergeCell ref="M10:M11"/>
    <mergeCell ref="N10:P10"/>
    <mergeCell ref="T10:T11"/>
    <mergeCell ref="G10:G11"/>
    <mergeCell ref="H10:H11"/>
    <mergeCell ref="I10:I11"/>
    <mergeCell ref="J10:J11"/>
    <mergeCell ref="K10:K11"/>
    <mergeCell ref="S10:S11"/>
    <mergeCell ref="R10:R11"/>
    <mergeCell ref="B10:B11"/>
    <mergeCell ref="C10:C11"/>
    <mergeCell ref="D10:D11"/>
    <mergeCell ref="E10:E11"/>
    <mergeCell ref="F10:F11"/>
    <mergeCell ref="G3:G4"/>
    <mergeCell ref="T3:T4"/>
    <mergeCell ref="L3:L4"/>
    <mergeCell ref="H3:H4"/>
    <mergeCell ref="I3:I4"/>
    <mergeCell ref="J3:J4"/>
    <mergeCell ref="K3:K4"/>
    <mergeCell ref="M3:M4"/>
    <mergeCell ref="N3:P3"/>
    <mergeCell ref="R3:R4"/>
    <mergeCell ref="S3:S4"/>
    <mergeCell ref="B3:B4"/>
    <mergeCell ref="C3:C4"/>
    <mergeCell ref="D3:D4"/>
    <mergeCell ref="E3:E4"/>
    <mergeCell ref="F3:F4"/>
  </mergeCells>
  <phoneticPr fontId="2"/>
  <pageMargins left="0.7" right="0.7" top="0.75" bottom="0.75" header="0.3" footer="0.3"/>
  <pageSetup paperSize="8"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➀治験等経費算定表</vt:lpstr>
      <vt:lpstr>②継続契約算出表</vt:lpstr>
      <vt:lpstr>③実績払い算出表(治験薬保管・生検・PK用)</vt:lpstr>
      <vt:lpstr>④カルテ閲覧のみの契約算出表</vt:lpstr>
      <vt:lpstr>⑤コホート追加用算出表</vt:lpstr>
      <vt:lpstr>⑥差込データ</vt:lpstr>
      <vt:lpstr>'➀治験等経費算定表'!Print_Area</vt:lpstr>
      <vt:lpstr>②継続契約算出表!Print_Area</vt:lpstr>
      <vt:lpstr>'③実績払い算出表(治験薬保管・生検・PK用)'!Print_Area</vt:lpstr>
      <vt:lpstr>④カルテ閲覧のみの契約算出表!Print_Area</vt:lpstr>
      <vt:lpstr>⑤コホート追加用算出表!Print_Area</vt:lpstr>
      <vt:lpstr>⑥差込データ!Print_Area</vt:lpstr>
      <vt:lpstr>'➀治験等経費算定表'!Print_Titles</vt:lpstr>
    </vt:vector>
  </TitlesOfParts>
  <Company>薬剤部</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青木　由香里</dc:creator>
  <cp:lastModifiedBy>加藤　大貴</cp:lastModifiedBy>
  <cp:lastPrinted>2024-01-23T04:33:04Z</cp:lastPrinted>
  <dcterms:created xsi:type="dcterms:W3CDTF">2012-10-31T02:11:59Z</dcterms:created>
  <dcterms:modified xsi:type="dcterms:W3CDTF">2025-12-12T08:12:23Z</dcterms:modified>
</cp:coreProperties>
</file>