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172.17.107.110\試験支援室\倫理審査委員会関係★\17_治験関係\治験関係【小林】\【令和６年　治験契約関係】\【R６年度　新規】\新規契約算出表\【新規算出表】\"/>
    </mc:Choice>
  </mc:AlternateContent>
  <xr:revisionPtr revIDLastSave="0" documentId="13_ncr:1_{D1CA9AF2-B61C-4EEB-A660-BCED993802BA}" xr6:coauthVersionLast="47" xr6:coauthVersionMax="47" xr10:uidLastSave="{00000000-0000-0000-0000-000000000000}"/>
  <bookViews>
    <workbookView xWindow="-120" yWindow="-120" windowWidth="20730" windowHeight="11040" tabRatio="784" xr2:uid="{00000000-000D-0000-FFFF-FFFF00000000}"/>
  </bookViews>
  <sheets>
    <sheet name="➀治験等経費算定表" sheetId="16" r:id="rId1"/>
    <sheet name="②新規契約算出表" sheetId="2" r:id="rId2"/>
    <sheet name="③継続契約算出表" sheetId="10" r:id="rId3"/>
    <sheet name="④実績払い算出表(治験薬保管・生検・PK用)" sheetId="7" r:id="rId4"/>
    <sheet name="⑤カルテ閲覧のみの契約算出表" sheetId="18" r:id="rId5"/>
    <sheet name="⑦差込データ" sheetId="8" r:id="rId6"/>
  </sheets>
  <externalReferences>
    <externalReference r:id="rId7"/>
  </externalReferences>
  <definedNames>
    <definedName name="_xlnm.Print_Area" localSheetId="0">'➀治験等経費算定表'!$A$1:$AX$116</definedName>
    <definedName name="_xlnm.Print_Area" localSheetId="1">②新規契約算出表!$A$1:$L$35</definedName>
    <definedName name="_xlnm.Print_Area" localSheetId="2">③継続契約算出表!$A$1:$L$44</definedName>
    <definedName name="_xlnm.Print_Area" localSheetId="3">'④実績払い算出表(治験薬保管・生検・PK用)'!$A$1:$L$35</definedName>
    <definedName name="_xlnm.Print_Area" localSheetId="4">⑤カルテ閲覧のみの契約算出表!$A$1:$L$11</definedName>
    <definedName name="_xlnm.Print_Area" localSheetId="5">⑦差込データ!$A$1:$T$12</definedName>
    <definedName name="_xlnm.Print_Titles" localSheetId="0">'➀治験等経費算定表'!$1:$7</definedName>
  </definedNames>
  <calcPr calcId="191029"/>
</workbook>
</file>

<file path=xl/calcChain.xml><?xml version="1.0" encoding="utf-8"?>
<calcChain xmlns="http://schemas.openxmlformats.org/spreadsheetml/2006/main">
  <c r="W47" i="16" l="1"/>
  <c r="W48" i="16"/>
  <c r="W43" i="16"/>
  <c r="W42" i="16"/>
  <c r="W41" i="16"/>
  <c r="K23" i="2" l="1"/>
  <c r="K20" i="7"/>
  <c r="K19" i="7"/>
  <c r="I3" i="10"/>
  <c r="G3" i="10"/>
  <c r="E3" i="10"/>
  <c r="I2" i="10"/>
  <c r="G2" i="10"/>
  <c r="N4" i="10"/>
  <c r="K30" i="7"/>
  <c r="K17" i="2"/>
  <c r="W46" i="16" s="1"/>
  <c r="F16" i="2"/>
  <c r="K16" i="2" s="1"/>
  <c r="AB28" i="16" s="1"/>
  <c r="W28" i="16" s="1"/>
  <c r="W45" i="16" l="1"/>
  <c r="AB44" i="16"/>
  <c r="W44" i="16" s="1"/>
  <c r="K17" i="7"/>
  <c r="S12" i="8"/>
  <c r="R12" i="8"/>
  <c r="S5" i="8"/>
  <c r="R5" i="8"/>
  <c r="N4" i="2"/>
  <c r="Q12" i="8" l="1"/>
  <c r="Q5" i="8"/>
  <c r="AA66" i="16"/>
  <c r="K32" i="10"/>
  <c r="K35" i="10"/>
  <c r="K37" i="10"/>
  <c r="K26" i="10"/>
  <c r="K24" i="10"/>
  <c r="K21" i="10"/>
  <c r="K28" i="2"/>
  <c r="K26" i="2"/>
  <c r="K10" i="2" l="1"/>
  <c r="AB39" i="16" l="1"/>
  <c r="W39" i="16" s="1"/>
  <c r="W40" i="16"/>
  <c r="K28" i="7"/>
  <c r="K18" i="7"/>
  <c r="K14" i="2"/>
  <c r="W49" i="16" l="1"/>
  <c r="W50" i="16" s="1"/>
  <c r="W51" i="16" s="1"/>
  <c r="W52" i="16" s="1"/>
  <c r="W53" i="16" s="1"/>
  <c r="W54" i="16" s="1"/>
  <c r="A17" i="16"/>
  <c r="K25" i="7" l="1"/>
  <c r="K27" i="7" s="1"/>
  <c r="Z20" i="16" l="1"/>
  <c r="K8" i="18" l="1"/>
  <c r="AC98" i="16" l="1"/>
  <c r="AC99" i="16"/>
  <c r="AA87" i="16" l="1"/>
  <c r="AA86" i="16"/>
  <c r="J12" i="8" l="1"/>
  <c r="C12" i="8"/>
  <c r="B12" i="8"/>
  <c r="M5" i="8" l="1"/>
  <c r="L5" i="8" l="1"/>
  <c r="B20" i="16" l="1"/>
  <c r="AB109" i="16" l="1"/>
  <c r="AB108" i="16"/>
  <c r="W55" i="16" l="1"/>
  <c r="W56" i="16" s="1"/>
  <c r="N12" i="8" s="1"/>
  <c r="O12" i="8" s="1"/>
  <c r="K29" i="7" l="1"/>
  <c r="U98" i="16"/>
  <c r="P98" i="16" s="1"/>
  <c r="K21" i="7" l="1"/>
  <c r="U99" i="16"/>
  <c r="P99" i="16" s="1"/>
  <c r="P100" i="16" s="1"/>
  <c r="K12" i="10" l="1"/>
  <c r="AB29" i="16"/>
  <c r="W29" i="16" s="1"/>
  <c r="U86" i="16"/>
  <c r="P86" i="16" s="1"/>
  <c r="U66" i="16" l="1"/>
  <c r="U67" i="16"/>
  <c r="U87" i="16"/>
  <c r="P87" i="16" s="1"/>
  <c r="P88" i="16" s="1"/>
  <c r="P89" i="16" s="1"/>
  <c r="P90" i="16" s="1"/>
  <c r="P91" i="16" s="1"/>
  <c r="P92" i="16" s="1"/>
  <c r="K30" i="2"/>
  <c r="P101" i="16" l="1"/>
  <c r="P102" i="16" s="1"/>
  <c r="P103" i="16" s="1"/>
  <c r="P104" i="16" s="1"/>
  <c r="U76" i="16" l="1"/>
  <c r="U77" i="16"/>
  <c r="K9" i="10"/>
  <c r="K10" i="10"/>
  <c r="K18" i="2" l="1"/>
  <c r="K13" i="10"/>
  <c r="AA77" i="16" l="1"/>
  <c r="AA76" i="16"/>
  <c r="P77" i="16" l="1"/>
  <c r="AA67" i="16"/>
  <c r="P67" i="16" l="1"/>
  <c r="M26" i="2" l="1"/>
  <c r="M28" i="2"/>
  <c r="M23" i="2"/>
  <c r="B2" i="7" l="1"/>
  <c r="E2" i="7"/>
  <c r="B3" i="7" l="1"/>
  <c r="N3" i="10"/>
  <c r="N2" i="10"/>
  <c r="M10" i="10" l="1"/>
  <c r="P76" i="16" l="1"/>
  <c r="K28" i="10"/>
  <c r="K39" i="10"/>
  <c r="AI11" i="16"/>
  <c r="N3" i="2"/>
  <c r="I16" i="16" s="1"/>
  <c r="J5" i="8" s="1"/>
  <c r="N2" i="2"/>
  <c r="AH1" i="16" s="1"/>
  <c r="B5" i="8" s="1"/>
  <c r="C5" i="8" l="1"/>
  <c r="P78" i="16"/>
  <c r="P79" i="16" s="1"/>
  <c r="J41" i="10"/>
  <c r="P80" i="16" l="1"/>
  <c r="P81" i="16" s="1"/>
  <c r="P82" i="16" s="1"/>
  <c r="I9" i="7"/>
  <c r="J9" i="7" s="1"/>
  <c r="AE82" i="16" l="1"/>
  <c r="J10" i="7"/>
  <c r="U109" i="16" l="1"/>
  <c r="P109" i="16" s="1"/>
  <c r="U108" i="16"/>
  <c r="P108" i="16" s="1"/>
  <c r="P110" i="16" l="1"/>
  <c r="P111" i="16" s="1"/>
  <c r="P66" i="16"/>
  <c r="P68" i="16" s="1"/>
  <c r="P112" i="16" l="1"/>
  <c r="P113" i="16" s="1"/>
  <c r="P114" i="16" s="1"/>
  <c r="P69" i="16"/>
  <c r="K31" i="7"/>
  <c r="K32" i="7" s="1"/>
  <c r="P70" i="16" l="1"/>
  <c r="P71" i="16" s="1"/>
  <c r="P72" i="16" s="1"/>
  <c r="AE72" i="16" s="1"/>
  <c r="P5" i="8" s="1"/>
  <c r="AB27" i="16" l="1"/>
  <c r="AB25" i="16"/>
  <c r="W25" i="16" s="1"/>
  <c r="M16" i="2" l="1"/>
  <c r="AE27" i="16"/>
  <c r="AC27" i="16"/>
  <c r="AD27" i="16"/>
  <c r="W27" i="16" l="1"/>
  <c r="W26" i="16"/>
  <c r="J32" i="2"/>
  <c r="W30" i="16" l="1"/>
  <c r="W31" i="16" s="1"/>
  <c r="W32" i="16" s="1"/>
  <c r="W33" i="16" l="1"/>
  <c r="W34" i="16" s="1"/>
  <c r="W35" i="16" s="1"/>
  <c r="AJ20" i="16" l="1"/>
  <c r="O5" i="8" s="1"/>
  <c r="L20" i="16"/>
  <c r="N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tarou yosan</author>
    <author>試験支援室担当２</author>
  </authors>
  <commentList>
    <comment ref="AH40" authorId="0" shapeId="0" xr:uid="{488DA468-9D48-4EF4-83B5-3C909F223D33}">
      <text>
        <r>
          <rPr>
            <b/>
            <sz val="9"/>
            <color indexed="81"/>
            <rFont val="MS P ゴシック"/>
            <family val="3"/>
            <charset val="128"/>
          </rPr>
          <t>該当する場合は「レ」を選択してください。</t>
        </r>
      </text>
    </comment>
    <comment ref="AH45" authorId="0" shapeId="0" xr:uid="{BB9020F6-0C6F-4B99-AF84-B4AB67A7C6BF}">
      <text>
        <r>
          <rPr>
            <b/>
            <sz val="9"/>
            <color indexed="81"/>
            <rFont val="MS P ゴシック"/>
            <family val="3"/>
            <charset val="128"/>
          </rPr>
          <t>該当する場合は「レ」を選択してください。</t>
        </r>
        <r>
          <rPr>
            <sz val="9"/>
            <color indexed="81"/>
            <rFont val="MS P ゴシック"/>
            <family val="3"/>
            <charset val="128"/>
          </rPr>
          <t xml:space="preserve">
</t>
        </r>
      </text>
    </comment>
    <comment ref="AA76" authorId="1" shapeId="0" xr:uid="{A7EB9FAF-D197-4519-B7D9-86D66366A8FE}">
      <text>
        <r>
          <rPr>
            <sz val="9"/>
            <color indexed="81"/>
            <rFont val="MS P ゴシック"/>
            <family val="3"/>
            <charset val="128"/>
          </rPr>
          <t>初年度用【依頼者入力】シートの新規症例数</t>
        </r>
      </text>
    </comment>
    <comment ref="AA86" authorId="1" shapeId="0" xr:uid="{00997356-F341-4874-B26B-E3594A62419D}">
      <text>
        <r>
          <rPr>
            <sz val="9"/>
            <color indexed="81"/>
            <rFont val="MS P ゴシック"/>
            <family val="3"/>
            <charset val="128"/>
          </rPr>
          <t>継続用【依頼者入力】シートの対象となる症例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試験支援室担当２</author>
    <author>Fukase, Yasuka</author>
  </authors>
  <commentList>
    <comment ref="C4" authorId="0" shapeId="0" xr:uid="{9025F2DD-0A9A-4D6D-AC61-35183B5BF266}">
      <text>
        <r>
          <rPr>
            <b/>
            <sz val="9"/>
            <color indexed="81"/>
            <rFont val="MS P ゴシック"/>
            <family val="3"/>
            <charset val="128"/>
          </rPr>
          <t>試</t>
        </r>
        <r>
          <rPr>
            <b/>
            <sz val="11"/>
            <color indexed="81"/>
            <rFont val="MS P ゴシック"/>
            <family val="3"/>
            <charset val="128"/>
          </rPr>
          <t>験支援室担当２:</t>
        </r>
        <r>
          <rPr>
            <sz val="11"/>
            <color indexed="81"/>
            <rFont val="MS P ゴシック"/>
            <family val="3"/>
            <charset val="128"/>
          </rPr>
          <t xml:space="preserve">
契約書の予定症例数となります</t>
        </r>
        <r>
          <rPr>
            <sz val="9"/>
            <color indexed="81"/>
            <rFont val="MS P ゴシック"/>
            <family val="3"/>
            <charset val="128"/>
          </rPr>
          <t xml:space="preserve">
</t>
        </r>
      </text>
    </comment>
    <comment ref="C16" authorId="1" shapeId="0" xr:uid="{DDA51989-8C10-421C-9A82-3A709C166488}">
      <text>
        <r>
          <rPr>
            <b/>
            <sz val="9"/>
            <color indexed="81"/>
            <rFont val="MS P ゴシック"/>
            <family val="3"/>
            <charset val="128"/>
          </rPr>
          <t>Fukase, Yasuka:</t>
        </r>
        <r>
          <rPr>
            <sz val="9"/>
            <color indexed="81"/>
            <rFont val="MS P ゴシック"/>
            <family val="3"/>
            <charset val="128"/>
          </rPr>
          <t xml:space="preserve">
2027/5/8から15年で、18年としております。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試験支援室担当２</author>
    <author>tarou yosan</author>
    <author>chiken40</author>
    <author>jutaku-44</author>
  </authors>
  <commentList>
    <comment ref="C4" authorId="0" shapeId="0" xr:uid="{C345595F-AF65-406F-81A5-A110F5418410}">
      <text>
        <r>
          <rPr>
            <b/>
            <sz val="9"/>
            <color indexed="81"/>
            <rFont val="MS P ゴシック"/>
            <family val="3"/>
            <charset val="128"/>
          </rPr>
          <t>試</t>
        </r>
        <r>
          <rPr>
            <b/>
            <sz val="11"/>
            <color indexed="81"/>
            <rFont val="MS P ゴシック"/>
            <family val="3"/>
            <charset val="128"/>
          </rPr>
          <t>験支援室担当２:</t>
        </r>
        <r>
          <rPr>
            <sz val="11"/>
            <color indexed="81"/>
            <rFont val="MS P ゴシック"/>
            <family val="3"/>
            <charset val="128"/>
          </rPr>
          <t xml:space="preserve">
契約書の予定症例数となります</t>
        </r>
        <r>
          <rPr>
            <sz val="9"/>
            <color indexed="81"/>
            <rFont val="MS P ゴシック"/>
            <family val="3"/>
            <charset val="128"/>
          </rPr>
          <t xml:space="preserve">
</t>
        </r>
      </text>
    </comment>
    <comment ref="G11" authorId="1" shapeId="0" xr:uid="{5A4EFF8F-EBF7-4F7B-B917-1D1630AE4CB0}">
      <text>
        <r>
          <rPr>
            <sz val="9"/>
            <color indexed="81"/>
            <rFont val="MS P ゴシック"/>
            <family val="3"/>
            <charset val="128"/>
          </rPr>
          <t>実施計画書上必須でない、生検・PKの実績払いを希望する場合のみ「有」を選択</t>
        </r>
      </text>
    </comment>
    <comment ref="A29" authorId="2" shapeId="0" xr:uid="{00000000-0006-0000-0100-00000B000000}">
      <text>
        <r>
          <rPr>
            <sz val="9"/>
            <color indexed="81"/>
            <rFont val="ＭＳ Ｐゴシック"/>
            <family val="3"/>
            <charset val="128"/>
          </rPr>
          <t>新規登録予定が
無い場合は記載不要</t>
        </r>
      </text>
    </comment>
    <comment ref="F31" authorId="3" shapeId="0" xr:uid="{00000000-0006-0000-0100-00000C000000}">
      <text>
        <r>
          <rPr>
            <sz val="9"/>
            <color indexed="81"/>
            <rFont val="ＭＳ Ｐゴシック"/>
            <family val="3"/>
            <charset val="128"/>
          </rPr>
          <t>新規登録予定が無い場合「0」 を入力</t>
        </r>
      </text>
    </comment>
    <comment ref="G31" authorId="0" shapeId="0" xr:uid="{71A109EB-827A-4D31-89F3-08E6FCBC79AE}">
      <text>
        <r>
          <rPr>
            <b/>
            <sz val="9"/>
            <color indexed="81"/>
            <rFont val="MS P ゴシック"/>
            <family val="3"/>
            <charset val="128"/>
          </rPr>
          <t>試験支援室担当２:</t>
        </r>
        <r>
          <rPr>
            <sz val="9"/>
            <color indexed="81"/>
            <rFont val="MS P ゴシック"/>
            <family val="3"/>
            <charset val="128"/>
          </rPr>
          <t xml:space="preserve">
</t>
        </r>
        <r>
          <rPr>
            <b/>
            <sz val="9"/>
            <color indexed="81"/>
            <rFont val="MS P ゴシック"/>
            <family val="3"/>
            <charset val="128"/>
          </rPr>
          <t>「１症例あたり」の記載を削除しました</t>
        </r>
      </text>
    </comment>
    <comment ref="K32" authorId="0" shapeId="0" xr:uid="{20A7EDF3-8BC2-48AC-AA1A-07EE76F821A3}">
      <text>
        <r>
          <rPr>
            <b/>
            <sz val="9"/>
            <color indexed="81"/>
            <rFont val="MS P ゴシック"/>
            <family val="3"/>
            <charset val="128"/>
          </rPr>
          <t>試験支援室担当２:</t>
        </r>
        <r>
          <rPr>
            <sz val="9"/>
            <color indexed="81"/>
            <rFont val="MS P ゴシック"/>
            <family val="3"/>
            <charset val="128"/>
          </rPr>
          <t xml:space="preserve">
</t>
        </r>
        <r>
          <rPr>
            <b/>
            <sz val="9"/>
            <color indexed="81"/>
            <rFont val="MS P ゴシック"/>
            <family val="3"/>
            <charset val="128"/>
          </rPr>
          <t>計算式誤記修正</t>
        </r>
      </text>
    </comment>
    <comment ref="F34" authorId="3" shapeId="0" xr:uid="{00000000-0006-0000-0100-000010000000}">
      <text>
        <r>
          <rPr>
            <sz val="9"/>
            <color indexed="81"/>
            <rFont val="ＭＳ Ｐゴシック"/>
            <family val="3"/>
            <charset val="128"/>
          </rPr>
          <t>新規登録予定が無い場合「0」 を入力</t>
        </r>
      </text>
    </comment>
    <comment ref="A39" authorId="0" shapeId="0" xr:uid="{77E566FE-1961-46A7-A0D3-84F42D4A6D77}">
      <text>
        <r>
          <rPr>
            <b/>
            <sz val="9"/>
            <color indexed="81"/>
            <rFont val="MS P ゴシック"/>
            <family val="3"/>
            <charset val="128"/>
          </rPr>
          <t>試験支援室担当２:</t>
        </r>
        <r>
          <rPr>
            <sz val="9"/>
            <color indexed="81"/>
            <rFont val="MS P ゴシック"/>
            <family val="3"/>
            <charset val="128"/>
          </rPr>
          <t xml:space="preserve">
</t>
        </r>
        <r>
          <rPr>
            <b/>
            <sz val="9"/>
            <color indexed="81"/>
            <rFont val="MS P ゴシック"/>
            <family val="3"/>
            <charset val="128"/>
          </rPr>
          <t>（１症例あたり）と記載しました</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R10</author>
    <author>jutaku-44</author>
  </authors>
  <commentList>
    <comment ref="E10" authorId="0" shapeId="0" xr:uid="{F5A1FE21-1EE3-489D-B552-00F35486EE99}">
      <text>
        <r>
          <rPr>
            <b/>
            <sz val="9"/>
            <color indexed="81"/>
            <rFont val="MS P ゴシック"/>
            <family val="3"/>
            <charset val="128"/>
          </rPr>
          <t>入力不要</t>
        </r>
      </text>
    </comment>
    <comment ref="I15" authorId="1" shapeId="0" xr:uid="{DF763E90-0B0D-495F-A6A2-CEB24FD1743B}">
      <text>
        <r>
          <rPr>
            <b/>
            <sz val="9"/>
            <color indexed="81"/>
            <rFont val="ＭＳ Ｐゴシック"/>
            <family val="3"/>
            <charset val="128"/>
          </rPr>
          <t>PKの内訳を下欄に記載のこと。</t>
        </r>
      </text>
    </comment>
    <comment ref="I25" authorId="1" shapeId="0" xr:uid="{00000000-0006-0000-0200-000008000000}">
      <text>
        <r>
          <rPr>
            <b/>
            <sz val="9"/>
            <color indexed="81"/>
            <rFont val="ＭＳ Ｐゴシック"/>
            <family val="3"/>
            <charset val="128"/>
          </rPr>
          <t>PKの内訳を下欄に記載のこと。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試験支援室担当２</author>
  </authors>
  <commentList>
    <comment ref="K7" authorId="0" shapeId="0" xr:uid="{8B04A80D-E6AC-4A05-A2F8-B3A88F874932}">
      <text>
        <r>
          <rPr>
            <b/>
            <sz val="9"/>
            <color indexed="81"/>
            <rFont val="MS P ゴシック"/>
            <family val="3"/>
            <charset val="128"/>
          </rPr>
          <t>試験支援室担当２:</t>
        </r>
        <r>
          <rPr>
            <sz val="9"/>
            <color indexed="81"/>
            <rFont val="MS P ゴシック"/>
            <family val="3"/>
            <charset val="128"/>
          </rPr>
          <t xml:space="preserve">
カルテ閲覧契約の場合は１０，０００を手入力してください</t>
        </r>
      </text>
    </comment>
  </commentList>
</comments>
</file>

<file path=xl/sharedStrings.xml><?xml version="1.0" encoding="utf-8"?>
<sst xmlns="http://schemas.openxmlformats.org/spreadsheetml/2006/main" count="551" uniqueCount="259">
  <si>
    <t>受託番号</t>
    <rPh sb="0" eb="2">
      <t>ジュタク</t>
    </rPh>
    <rPh sb="2" eb="4">
      <t>バンゴウ</t>
    </rPh>
    <phoneticPr fontId="3"/>
  </si>
  <si>
    <t xml:space="preserve">
20**年　　月　　日
　　　　　　　作成
</t>
    <rPh sb="5" eb="6">
      <t>ネン</t>
    </rPh>
    <rPh sb="8" eb="9">
      <t>ガツ</t>
    </rPh>
    <rPh sb="11" eb="12">
      <t>ニチ</t>
    </rPh>
    <rPh sb="20" eb="22">
      <t>サクセイ</t>
    </rPh>
    <phoneticPr fontId="3"/>
  </si>
  <si>
    <t>治験段階</t>
    <rPh sb="0" eb="2">
      <t>チケン</t>
    </rPh>
    <rPh sb="2" eb="4">
      <t>ダンカイ</t>
    </rPh>
    <phoneticPr fontId="3"/>
  </si>
  <si>
    <t>　　　相</t>
    <rPh sb="3" eb="4">
      <t>ソウ</t>
    </rPh>
    <phoneticPr fontId="3"/>
  </si>
  <si>
    <t xml:space="preserve">    内  容</t>
    <rPh sb="4" eb="8">
      <t>ナイヨウ</t>
    </rPh>
    <phoneticPr fontId="3"/>
  </si>
  <si>
    <t>金    額</t>
    <rPh sb="0" eb="6">
      <t>キンガク</t>
    </rPh>
    <phoneticPr fontId="3"/>
  </si>
  <si>
    <t>円</t>
    <rPh sb="0" eb="1">
      <t>エン</t>
    </rPh>
    <phoneticPr fontId="3"/>
  </si>
  <si>
    <t>１症例あたりのポイント</t>
    <rPh sb="1" eb="3">
      <t>ショウレイ</t>
    </rPh>
    <phoneticPr fontId="3"/>
  </si>
  <si>
    <t>症例数</t>
    <rPh sb="0" eb="2">
      <t>ショウレイ</t>
    </rPh>
    <rPh sb="2" eb="3">
      <t>スウ</t>
    </rPh>
    <phoneticPr fontId="3"/>
  </si>
  <si>
    <t>観察合計
ポイント</t>
    <rPh sb="0" eb="2">
      <t>カンサツ</t>
    </rPh>
    <rPh sb="2" eb="4">
      <t>ゴウケイ</t>
    </rPh>
    <phoneticPr fontId="3"/>
  </si>
  <si>
    <t>追跡合計
ポイント</t>
    <rPh sb="0" eb="2">
      <t>ツイセキ</t>
    </rPh>
    <rPh sb="2" eb="4">
      <t>ゴウケイ</t>
    </rPh>
    <phoneticPr fontId="3"/>
  </si>
  <si>
    <t>定額</t>
    <rPh sb="0" eb="2">
      <t>テイガク</t>
    </rPh>
    <phoneticPr fontId="3"/>
  </si>
  <si>
    <t>総額（税抜）</t>
    <rPh sb="0" eb="2">
      <t>ソウガク</t>
    </rPh>
    <rPh sb="3" eb="5">
      <t>ゼイヌキ</t>
    </rPh>
    <phoneticPr fontId="2"/>
  </si>
  <si>
    <t>円/月</t>
    <rPh sb="0" eb="1">
      <t>エン</t>
    </rPh>
    <rPh sb="2" eb="3">
      <t>ツキ</t>
    </rPh>
    <phoneticPr fontId="2"/>
  </si>
  <si>
    <t>治験期間通算予定症例</t>
    <rPh sb="0" eb="2">
      <t>チケン</t>
    </rPh>
    <rPh sb="2" eb="4">
      <t>キカン</t>
    </rPh>
    <rPh sb="4" eb="6">
      <t>ツウサン</t>
    </rPh>
    <rPh sb="6" eb="8">
      <t>ヨテイ</t>
    </rPh>
    <rPh sb="8" eb="10">
      <t>ショウレイ</t>
    </rPh>
    <phoneticPr fontId="2"/>
  </si>
  <si>
    <t>円/症例</t>
    <rPh sb="0" eb="1">
      <t>エン</t>
    </rPh>
    <rPh sb="2" eb="4">
      <t>ショウレイ</t>
    </rPh>
    <phoneticPr fontId="3"/>
  </si>
  <si>
    <t>症例</t>
    <rPh sb="0" eb="1">
      <t>ショウ</t>
    </rPh>
    <rPh sb="1" eb="2">
      <t>レイ</t>
    </rPh>
    <phoneticPr fontId="2"/>
  </si>
  <si>
    <t>室温</t>
    <rPh sb="0" eb="2">
      <t>シツオン</t>
    </rPh>
    <phoneticPr fontId="2"/>
  </si>
  <si>
    <t>円/症例</t>
    <rPh sb="0" eb="1">
      <t>エン</t>
    </rPh>
    <rPh sb="2" eb="4">
      <t>ショウレイ</t>
    </rPh>
    <phoneticPr fontId="2"/>
  </si>
  <si>
    <t>円</t>
    <rPh sb="0" eb="1">
      <t>エン</t>
    </rPh>
    <phoneticPr fontId="2"/>
  </si>
  <si>
    <t>継続合計
ポイント</t>
    <rPh sb="0" eb="2">
      <t>ケイゾク</t>
    </rPh>
    <rPh sb="2" eb="4">
      <t>ゴウケイ</t>
    </rPh>
    <phoneticPr fontId="3"/>
  </si>
  <si>
    <t>１症例あたりの
継続ポイント</t>
    <rPh sb="1" eb="3">
      <t>ショウレイ</t>
    </rPh>
    <rPh sb="8" eb="10">
      <t>ケイゾク</t>
    </rPh>
    <phoneticPr fontId="3"/>
  </si>
  <si>
    <t>円</t>
    <rPh sb="0" eb="1">
      <t>エン</t>
    </rPh>
    <phoneticPr fontId="2"/>
  </si>
  <si>
    <t>希望の有無</t>
    <rPh sb="0" eb="2">
      <t>キボウ</t>
    </rPh>
    <rPh sb="3" eb="5">
      <t>ウム</t>
    </rPh>
    <phoneticPr fontId="2"/>
  </si>
  <si>
    <t>円/回</t>
    <rPh sb="0" eb="1">
      <t>エン</t>
    </rPh>
    <rPh sb="2" eb="3">
      <t>カイ</t>
    </rPh>
    <phoneticPr fontId="3"/>
  </si>
  <si>
    <t>＜新規契約算出表＞</t>
    <rPh sb="1" eb="3">
      <t>シンキ</t>
    </rPh>
    <rPh sb="3" eb="5">
      <t>ケイヤク</t>
    </rPh>
    <rPh sb="5" eb="7">
      <t>サンシュツ</t>
    </rPh>
    <rPh sb="7" eb="8">
      <t>ヒョウ</t>
    </rPh>
    <phoneticPr fontId="3"/>
  </si>
  <si>
    <t>＜実績払い算出表（治験薬保管・生検・PK用）＞</t>
    <rPh sb="1" eb="3">
      <t>ジッセキ</t>
    </rPh>
    <rPh sb="3" eb="4">
      <t>ハラ</t>
    </rPh>
    <rPh sb="5" eb="7">
      <t>サンシュツ</t>
    </rPh>
    <rPh sb="7" eb="8">
      <t>ヒョウ</t>
    </rPh>
    <rPh sb="15" eb="17">
      <t>セイケン</t>
    </rPh>
    <rPh sb="20" eb="21">
      <t>ヨウ</t>
    </rPh>
    <phoneticPr fontId="3"/>
  </si>
  <si>
    <t>冷凍・
特殊</t>
    <rPh sb="0" eb="2">
      <t>レイトウ</t>
    </rPh>
    <rPh sb="4" eb="6">
      <t>トクシュ</t>
    </rPh>
    <phoneticPr fontId="2"/>
  </si>
  <si>
    <t>合計
ﾎﾟｲﾝﾄ</t>
    <rPh sb="0" eb="2">
      <t>ゴウケイ</t>
    </rPh>
    <phoneticPr fontId="2"/>
  </si>
  <si>
    <t>症例あたり</t>
    <rPh sb="0" eb="2">
      <t>ショウレイ</t>
    </rPh>
    <phoneticPr fontId="2"/>
  </si>
  <si>
    <t>PKの内訳</t>
    <rPh sb="3" eb="5">
      <t>ウチワケ</t>
    </rPh>
    <phoneticPr fontId="2"/>
  </si>
  <si>
    <t>ﾎﾟｲﾝﾄ
/症例</t>
    <rPh sb="7" eb="9">
      <t>ショウレイ</t>
    </rPh>
    <phoneticPr fontId="2"/>
  </si>
  <si>
    <t>予定契約金額</t>
    <phoneticPr fontId="3"/>
  </si>
  <si>
    <t>契約時請求金額</t>
    <phoneticPr fontId="3"/>
  </si>
  <si>
    <t>１症例あたり金額</t>
    <phoneticPr fontId="3"/>
  </si>
  <si>
    <t>（氏名）</t>
    <rPh sb="1" eb="2">
      <t>シ</t>
    </rPh>
    <rPh sb="2" eb="3">
      <t>メイ</t>
    </rPh>
    <phoneticPr fontId="3"/>
  </si>
  <si>
    <t>依頼者
社名</t>
    <rPh sb="0" eb="3">
      <t>イライシャ</t>
    </rPh>
    <rPh sb="4" eb="6">
      <t>シャメイ</t>
    </rPh>
    <phoneticPr fontId="3"/>
  </si>
  <si>
    <t>依頼者
住所</t>
    <rPh sb="0" eb="3">
      <t>イライシャ</t>
    </rPh>
    <rPh sb="4" eb="6">
      <t>ジュウショ</t>
    </rPh>
    <phoneticPr fontId="3"/>
  </si>
  <si>
    <t>代表者
職　氏名</t>
    <rPh sb="0" eb="3">
      <t>ダイヒョウシャ</t>
    </rPh>
    <rPh sb="4" eb="5">
      <t>ショク</t>
    </rPh>
    <rPh sb="6" eb="8">
      <t>シメイ</t>
    </rPh>
    <phoneticPr fontId="3"/>
  </si>
  <si>
    <t>CRO
社名
（2社契約と調査は不要）</t>
    <rPh sb="4" eb="5">
      <t>シャ</t>
    </rPh>
    <rPh sb="5" eb="6">
      <t>メイ</t>
    </rPh>
    <rPh sb="9" eb="10">
      <t>シャ</t>
    </rPh>
    <rPh sb="10" eb="12">
      <t>ケイヤク</t>
    </rPh>
    <rPh sb="13" eb="15">
      <t>チョウサ</t>
    </rPh>
    <rPh sb="16" eb="18">
      <t>フヨウ</t>
    </rPh>
    <phoneticPr fontId="3"/>
  </si>
  <si>
    <t>CRO
住所
（2社契約と調査は不要）</t>
    <rPh sb="4" eb="6">
      <t>ジュウショ</t>
    </rPh>
    <phoneticPr fontId="3"/>
  </si>
  <si>
    <t>CRO
代表者職　氏名
（2社契約と調査は不要）</t>
    <rPh sb="4" eb="7">
      <t>ダイヒョウシャ</t>
    </rPh>
    <rPh sb="7" eb="8">
      <t>ショク</t>
    </rPh>
    <rPh sb="9" eb="11">
      <t>シメイ</t>
    </rPh>
    <phoneticPr fontId="3"/>
  </si>
  <si>
    <t>研究実施計画書番号
（調査は不要）</t>
    <rPh sb="0" eb="2">
      <t>ケンキュウ</t>
    </rPh>
    <rPh sb="2" eb="4">
      <t>ジッシ</t>
    </rPh>
    <rPh sb="4" eb="7">
      <t>ケイカクショ</t>
    </rPh>
    <rPh sb="7" eb="9">
      <t>バンゴウ</t>
    </rPh>
    <rPh sb="11" eb="13">
      <t>チョウサ</t>
    </rPh>
    <rPh sb="14" eb="16">
      <t>フヨウ</t>
    </rPh>
    <phoneticPr fontId="3"/>
  </si>
  <si>
    <t>研究（調査）課題名</t>
    <rPh sb="0" eb="2">
      <t>ケンキュウ</t>
    </rPh>
    <rPh sb="3" eb="5">
      <t>チョウサ</t>
    </rPh>
    <rPh sb="6" eb="8">
      <t>カダイ</t>
    </rPh>
    <rPh sb="8" eb="9">
      <t>メイ</t>
    </rPh>
    <phoneticPr fontId="3"/>
  </si>
  <si>
    <t>研究（調査）内容</t>
    <rPh sb="0" eb="2">
      <t>ケンキュウ</t>
    </rPh>
    <rPh sb="3" eb="5">
      <t>チョウサ</t>
    </rPh>
    <rPh sb="6" eb="8">
      <t>ナイヨウ</t>
    </rPh>
    <phoneticPr fontId="3"/>
  </si>
  <si>
    <t>契約書作成用電子データシート（契約書に差込印刷しますので、誤字脱字がないようにお願いします）</t>
    <phoneticPr fontId="3"/>
  </si>
  <si>
    <t>研究（調査）実施責任医師</t>
    <rPh sb="0" eb="2">
      <t>ケンキュウ</t>
    </rPh>
    <rPh sb="3" eb="5">
      <t>チョウサ</t>
    </rPh>
    <rPh sb="6" eb="8">
      <t>ジッシ</t>
    </rPh>
    <rPh sb="8" eb="10">
      <t>セキニン</t>
    </rPh>
    <rPh sb="10" eb="12">
      <t>イシ</t>
    </rPh>
    <phoneticPr fontId="3"/>
  </si>
  <si>
    <t>納入義務者名</t>
    <phoneticPr fontId="3"/>
  </si>
  <si>
    <t>金　　額</t>
    <phoneticPr fontId="3"/>
  </si>
  <si>
    <t>部分を入力してください</t>
    <phoneticPr fontId="2"/>
  </si>
  <si>
    <t>受託番号：</t>
    <phoneticPr fontId="2"/>
  </si>
  <si>
    <t>課題名：</t>
    <phoneticPr fontId="2"/>
  </si>
  <si>
    <t>依頼者名：</t>
    <phoneticPr fontId="2"/>
  </si>
  <si>
    <t>依頼者名：</t>
    <phoneticPr fontId="2"/>
  </si>
  <si>
    <t>【継続契約時の試験の状況】</t>
    <rPh sb="1" eb="3">
      <t>ケイゾク</t>
    </rPh>
    <rPh sb="3" eb="5">
      <t>ケイヤク</t>
    </rPh>
    <rPh sb="5" eb="6">
      <t>ジ</t>
    </rPh>
    <rPh sb="7" eb="9">
      <t>シケン</t>
    </rPh>
    <rPh sb="10" eb="12">
      <t>ジョウキョウ</t>
    </rPh>
    <phoneticPr fontId="2"/>
  </si>
  <si>
    <t>症例</t>
    <rPh sb="0" eb="2">
      <t>ショウレイ</t>
    </rPh>
    <phoneticPr fontId="2"/>
  </si>
  <si>
    <t>そのうち投薬開始から1年以上の症例</t>
    <rPh sb="4" eb="6">
      <t>トウヤク</t>
    </rPh>
    <rPh sb="6" eb="8">
      <t>カイシ</t>
    </rPh>
    <rPh sb="11" eb="12">
      <t>ネン</t>
    </rPh>
    <rPh sb="12" eb="14">
      <t>イジョウ</t>
    </rPh>
    <rPh sb="15" eb="17">
      <t>ショウレイ</t>
    </rPh>
    <phoneticPr fontId="2"/>
  </si>
  <si>
    <t>症例</t>
    <rPh sb="0" eb="2">
      <t>ショウレイ</t>
    </rPh>
    <phoneticPr fontId="3"/>
  </si>
  <si>
    <t>そのうち投薬期間が１年以上の症例</t>
    <rPh sb="4" eb="6">
      <t>トウヤク</t>
    </rPh>
    <rPh sb="6" eb="8">
      <t>キカン</t>
    </rPh>
    <rPh sb="10" eb="11">
      <t>ネン</t>
    </rPh>
    <rPh sb="11" eb="13">
      <t>イジョウ</t>
    </rPh>
    <rPh sb="14" eb="16">
      <t>ショウレイ</t>
    </rPh>
    <phoneticPr fontId="2"/>
  </si>
  <si>
    <t>対象となる症例→</t>
    <rPh sb="0" eb="2">
      <t>タイショウ</t>
    </rPh>
    <rPh sb="5" eb="7">
      <t>ショウレイ</t>
    </rPh>
    <phoneticPr fontId="2"/>
  </si>
  <si>
    <t>全症例分を合計して算出</t>
    <rPh sb="0" eb="1">
      <t>ゼン</t>
    </rPh>
    <rPh sb="1" eb="3">
      <t>ショウレイ</t>
    </rPh>
    <rPh sb="3" eb="4">
      <t>ブン</t>
    </rPh>
    <rPh sb="5" eb="7">
      <t>ゴウケイ</t>
    </rPh>
    <rPh sb="9" eb="11">
      <t>サンシュツ</t>
    </rPh>
    <phoneticPr fontId="2"/>
  </si>
  <si>
    <t>円</t>
    <rPh sb="0" eb="1">
      <t>エン</t>
    </rPh>
    <phoneticPr fontId="2"/>
  </si>
  <si>
    <t>合計
ポイント</t>
    <rPh sb="0" eb="2">
      <t>ゴウケイ</t>
    </rPh>
    <phoneticPr fontId="2"/>
  </si>
  <si>
    <t>１症例あたりの採血回数</t>
    <rPh sb="1" eb="3">
      <t>ショウレイ</t>
    </rPh>
    <rPh sb="7" eb="9">
      <t>サイケツ</t>
    </rPh>
    <rPh sb="9" eb="11">
      <t>カイスウ</t>
    </rPh>
    <phoneticPr fontId="3"/>
  </si>
  <si>
    <t>１症例あたりの必須で
ない生検の最大回数</t>
    <rPh sb="1" eb="3">
      <t>ショウレイ</t>
    </rPh>
    <rPh sb="7" eb="9">
      <t>ヒッス</t>
    </rPh>
    <rPh sb="13" eb="15">
      <t>セイケン</t>
    </rPh>
    <rPh sb="16" eb="18">
      <t>サイダイ</t>
    </rPh>
    <rPh sb="18" eb="20">
      <t>カイスウ</t>
    </rPh>
    <phoneticPr fontId="3"/>
  </si>
  <si>
    <t>必須でない
生検の時期</t>
    <rPh sb="0" eb="2">
      <t>ヒッス</t>
    </rPh>
    <rPh sb="6" eb="8">
      <t>セイケン</t>
    </rPh>
    <rPh sb="9" eb="11">
      <t>ジキ</t>
    </rPh>
    <phoneticPr fontId="2"/>
  </si>
  <si>
    <t>初年度登録予定症例</t>
    <rPh sb="0" eb="3">
      <t>ショネンド</t>
    </rPh>
    <rPh sb="3" eb="5">
      <t>トウロク</t>
    </rPh>
    <rPh sb="5" eb="7">
      <t>ヨテイ</t>
    </rPh>
    <rPh sb="7" eb="9">
      <t>ショウレイ</t>
    </rPh>
    <phoneticPr fontId="3"/>
  </si>
  <si>
    <t>区　　分</t>
  </si>
  <si>
    <t>□治験   　□製造販売後臨床試験　</t>
    <phoneticPr fontId="3"/>
  </si>
  <si>
    <t>西暦　　　　　年　　　　月　　　　日　　　～　　　西暦　　　　　年　　　　月　　　　日</t>
    <phoneticPr fontId="3"/>
  </si>
  <si>
    <t>年</t>
    <rPh sb="0" eb="1">
      <t>ネン</t>
    </rPh>
    <phoneticPr fontId="3"/>
  </si>
  <si>
    <t>月</t>
    <rPh sb="0" eb="1">
      <t>ツキ</t>
    </rPh>
    <phoneticPr fontId="3"/>
  </si>
  <si>
    <t>日</t>
    <rPh sb="0" eb="1">
      <t>ヒ</t>
    </rPh>
    <phoneticPr fontId="3"/>
  </si>
  <si>
    <t>（</t>
    <phoneticPr fontId="3"/>
  </si>
  <si>
    <t>）</t>
    <phoneticPr fontId="3"/>
  </si>
  <si>
    <t>治験依頼者</t>
  </si>
  <si>
    <t>名     称：</t>
    <phoneticPr fontId="3"/>
  </si>
  <si>
    <t>代 表 者：</t>
    <phoneticPr fontId="3"/>
  </si>
  <si>
    <t>治験責任医師</t>
  </si>
  <si>
    <t>氏　　名：</t>
    <phoneticPr fontId="3"/>
  </si>
  <si>
    <t>区分</t>
  </si>
  <si>
    <t>費目</t>
  </si>
  <si>
    <t>金額(円)</t>
  </si>
  <si>
    <t>算定内訳</t>
    <phoneticPr fontId="3"/>
  </si>
  <si>
    <t>直接経費</t>
  </si>
  <si>
    <t>円×</t>
    <phoneticPr fontId="3"/>
  </si>
  <si>
    <t>小計</t>
    <rPh sb="0" eb="2">
      <t>ショウケイ</t>
    </rPh>
    <phoneticPr fontId="3"/>
  </si>
  <si>
    <t>直接経費計</t>
    <rPh sb="0" eb="2">
      <t>チョクセツ</t>
    </rPh>
    <rPh sb="2" eb="4">
      <t>ケイヒ</t>
    </rPh>
    <rPh sb="4" eb="5">
      <t>ケイ</t>
    </rPh>
    <phoneticPr fontId="3"/>
  </si>
  <si>
    <t>間接経費</t>
    <phoneticPr fontId="3"/>
  </si>
  <si>
    <t>直接経費 ×30%</t>
    <rPh sb="0" eb="2">
      <t>チョクセツ</t>
    </rPh>
    <rPh sb="2" eb="4">
      <t>ケイヒ</t>
    </rPh>
    <phoneticPr fontId="3"/>
  </si>
  <si>
    <t xml:space="preserve">合計  </t>
    <phoneticPr fontId="3"/>
  </si>
  <si>
    <t>算定内訳</t>
  </si>
  <si>
    <t>小計</t>
    <phoneticPr fontId="3"/>
  </si>
  <si>
    <t>直接経費×30％</t>
    <rPh sb="0" eb="2">
      <t>チョクセツ</t>
    </rPh>
    <rPh sb="2" eb="4">
      <t>ケイヒ</t>
    </rPh>
    <phoneticPr fontId="3"/>
  </si>
  <si>
    <t>合計  (税込み）</t>
    <rPh sb="5" eb="7">
      <t>ゼイコ</t>
    </rPh>
    <phoneticPr fontId="3"/>
  </si>
  <si>
    <t>円</t>
    <phoneticPr fontId="3"/>
  </si>
  <si>
    <t>合計　</t>
    <phoneticPr fontId="3"/>
  </si>
  <si>
    <t>合計　(税込み）</t>
    <rPh sb="4" eb="6">
      <t>ゼイコ</t>
    </rPh>
    <phoneticPr fontId="3"/>
  </si>
  <si>
    <t>：</t>
    <phoneticPr fontId="2"/>
  </si>
  <si>
    <t>円</t>
    <rPh sb="0" eb="1">
      <t>エン</t>
    </rPh>
    <phoneticPr fontId="2"/>
  </si>
  <si>
    <t>受託番号</t>
    <rPh sb="0" eb="2">
      <t>ジュタク</t>
    </rPh>
    <rPh sb="2" eb="4">
      <t>バンゴウ</t>
    </rPh>
    <phoneticPr fontId="2"/>
  </si>
  <si>
    <t>１．治験課題名</t>
    <phoneticPr fontId="3"/>
  </si>
  <si>
    <t xml:space="preserve">  愛知県がんセンター　病院長 殿</t>
    <rPh sb="2" eb="5">
      <t>アイチケン</t>
    </rPh>
    <rPh sb="12" eb="14">
      <t>ビョウイン</t>
    </rPh>
    <rPh sb="14" eb="15">
      <t>オサ</t>
    </rPh>
    <rPh sb="16" eb="17">
      <t>ドノ</t>
    </rPh>
    <phoneticPr fontId="2"/>
  </si>
  <si>
    <t>２．契約予定金額</t>
    <rPh sb="2" eb="4">
      <t>ケイヤク</t>
    </rPh>
    <rPh sb="4" eb="6">
      <t>ヨテイ</t>
    </rPh>
    <rPh sb="6" eb="8">
      <t>キンガク</t>
    </rPh>
    <phoneticPr fontId="2"/>
  </si>
  <si>
    <t>×</t>
  </si>
  <si>
    <t>円/回</t>
    <rPh sb="2" eb="3">
      <t>カイ</t>
    </rPh>
    <phoneticPr fontId="3"/>
  </si>
  <si>
    <t>(ポイント数）×3,000円</t>
    <rPh sb="5" eb="6">
      <t>スウ</t>
    </rPh>
    <rPh sb="13" eb="14">
      <t>エン</t>
    </rPh>
    <phoneticPr fontId="3"/>
  </si>
  <si>
    <t>１ポイント 1,000円/月</t>
    <rPh sb="11" eb="12">
      <t>エン</t>
    </rPh>
    <rPh sb="13" eb="14">
      <t>ツキ</t>
    </rPh>
    <phoneticPr fontId="2"/>
  </si>
  <si>
    <t>×</t>
    <phoneticPr fontId="2"/>
  </si>
  <si>
    <t>受託番号:</t>
    <phoneticPr fontId="2"/>
  </si>
  <si>
    <t>回</t>
    <rPh sb="0" eb="1">
      <t>カイ</t>
    </rPh>
    <phoneticPr fontId="2"/>
  </si>
  <si>
    <t>(ポイント数）×1,000円</t>
    <rPh sb="5" eb="6">
      <t>スウ</t>
    </rPh>
    <rPh sb="13" eb="14">
      <t>エン</t>
    </rPh>
    <phoneticPr fontId="3"/>
  </si>
  <si>
    <t>契約期間</t>
    <rPh sb="0" eb="2">
      <t>ケイヤク</t>
    </rPh>
    <rPh sb="2" eb="4">
      <t>キカン</t>
    </rPh>
    <phoneticPr fontId="3"/>
  </si>
  <si>
    <t>症例数入力</t>
    <rPh sb="0" eb="2">
      <t>ショウレイ</t>
    </rPh>
    <rPh sb="2" eb="3">
      <t>スウ</t>
    </rPh>
    <rPh sb="3" eb="5">
      <t>ニュウリョク</t>
    </rPh>
    <phoneticPr fontId="2"/>
  </si>
  <si>
    <t>東京都○○区○○○○○
△△ビル(必要時のみ）</t>
  </si>
  <si>
    <t>代表取締役社長　○○　○○</t>
  </si>
  <si>
    <t>＠＠＠株式会社</t>
  </si>
  <si>
    <t>治験が継続する症例（既契約分）</t>
    <rPh sb="0" eb="2">
      <t>チケン</t>
    </rPh>
    <rPh sb="3" eb="5">
      <t>ケイゾク</t>
    </rPh>
    <rPh sb="7" eb="9">
      <t>ショウレイ</t>
    </rPh>
    <rPh sb="10" eb="13">
      <t>キケイヤク</t>
    </rPh>
    <rPh sb="13" eb="14">
      <t>ブン</t>
    </rPh>
    <phoneticPr fontId="3"/>
  </si>
  <si>
    <t>（１症例あたり：</t>
    <rPh sb="2" eb="4">
      <t>ショウレイ</t>
    </rPh>
    <phoneticPr fontId="2"/>
  </si>
  <si>
    <t>円）</t>
    <rPh sb="0" eb="1">
      <t>エン</t>
    </rPh>
    <phoneticPr fontId="2"/>
  </si>
  <si>
    <t>&lt;&lt;カルテ閲覧のみの契約はこちらへ記載してください&gt;&gt;</t>
    <rPh sb="5" eb="7">
      <t>エツラン</t>
    </rPh>
    <rPh sb="10" eb="12">
      <t>ケイヤク</t>
    </rPh>
    <rPh sb="17" eb="19">
      <t>キサイ</t>
    </rPh>
    <phoneticPr fontId="3"/>
  </si>
  <si>
    <t>カルテ閲覧のみ（既登録症例に限る）</t>
  </si>
  <si>
    <t>症例分</t>
    <rPh sb="0" eb="2">
      <t>ショウレイ</t>
    </rPh>
    <rPh sb="2" eb="3">
      <t>フン</t>
    </rPh>
    <phoneticPr fontId="2"/>
  </si>
  <si>
    <t>R**年度に治験が継続する症例</t>
    <rPh sb="3" eb="5">
      <t>ネンド</t>
    </rPh>
    <rPh sb="6" eb="8">
      <t>チケン</t>
    </rPh>
    <rPh sb="9" eb="11">
      <t>ケイゾク</t>
    </rPh>
    <rPh sb="13" eb="15">
      <t>ショウレイ</t>
    </rPh>
    <phoneticPr fontId="2"/>
  </si>
  <si>
    <t>R**年度に投薬が継続する症例</t>
    <rPh sb="3" eb="5">
      <t>ネンド</t>
    </rPh>
    <rPh sb="5" eb="7">
      <t>ライネンド</t>
    </rPh>
    <rPh sb="6" eb="8">
      <t>トウヤク</t>
    </rPh>
    <rPh sb="9" eb="11">
      <t>ケイゾク</t>
    </rPh>
    <rPh sb="13" eb="15">
      <t>ショウレイ</t>
    </rPh>
    <phoneticPr fontId="2"/>
  </si>
  <si>
    <t>R**年度新規登録予定症例</t>
    <rPh sb="3" eb="5">
      <t>ネンド</t>
    </rPh>
    <rPh sb="5" eb="7">
      <t>シンキ</t>
    </rPh>
    <rPh sb="7" eb="9">
      <t>トウロク</t>
    </rPh>
    <rPh sb="9" eb="11">
      <t>ヨテイ</t>
    </rPh>
    <rPh sb="11" eb="13">
      <t>ショウレイ</t>
    </rPh>
    <phoneticPr fontId="2"/>
  </si>
  <si>
    <t>契約締結時請求金額</t>
    <rPh sb="0" eb="2">
      <t>ケイヤク</t>
    </rPh>
    <rPh sb="2" eb="4">
      <t>テイケツ</t>
    </rPh>
    <rPh sb="4" eb="5">
      <t>トキ</t>
    </rPh>
    <rPh sb="5" eb="7">
      <t>セイキュウ</t>
    </rPh>
    <rPh sb="7" eb="9">
      <t>キンガク</t>
    </rPh>
    <phoneticPr fontId="2"/>
  </si>
  <si>
    <t>３．固定治験等経費</t>
    <rPh sb="2" eb="4">
      <t>コテイ</t>
    </rPh>
    <rPh sb="4" eb="6">
      <t>チケン</t>
    </rPh>
    <rPh sb="6" eb="7">
      <t>トウ</t>
    </rPh>
    <rPh sb="7" eb="9">
      <t>ケイヒ</t>
    </rPh>
    <phoneticPr fontId="2"/>
  </si>
  <si>
    <t>：契約時に請求</t>
    <rPh sb="1" eb="3">
      <t>ケイヤク</t>
    </rPh>
    <rPh sb="3" eb="4">
      <t>トキ</t>
    </rPh>
    <rPh sb="5" eb="7">
      <t>セイキュウ</t>
    </rPh>
    <phoneticPr fontId="2"/>
  </si>
  <si>
    <t>A　 審査費</t>
    <phoneticPr fontId="3"/>
  </si>
  <si>
    <t>A+B+C+D+E</t>
    <phoneticPr fontId="3"/>
  </si>
  <si>
    <t>4．変動（出来高）治験等経費</t>
    <rPh sb="2" eb="4">
      <t>ヘンドウ</t>
    </rPh>
    <rPh sb="5" eb="8">
      <t>デキダカ</t>
    </rPh>
    <rPh sb="9" eb="11">
      <t>チケン</t>
    </rPh>
    <rPh sb="11" eb="12">
      <t>トウ</t>
    </rPh>
    <rPh sb="12" eb="14">
      <t>ケイヒ</t>
    </rPh>
    <phoneticPr fontId="3"/>
  </si>
  <si>
    <t>５．変動（実績）治験等経費＜依頼者算出分＞</t>
    <rPh sb="2" eb="4">
      <t>ヘンドウ</t>
    </rPh>
    <rPh sb="5" eb="7">
      <t>ジッセキ</t>
    </rPh>
    <rPh sb="8" eb="10">
      <t>チケン</t>
    </rPh>
    <rPh sb="10" eb="11">
      <t>トウ</t>
    </rPh>
    <rPh sb="11" eb="13">
      <t>ケイヒ</t>
    </rPh>
    <rPh sb="14" eb="17">
      <t>イライシャ</t>
    </rPh>
    <rPh sb="17" eb="19">
      <t>サンシュツ</t>
    </rPh>
    <rPh sb="19" eb="20">
      <t>フン</t>
    </rPh>
    <phoneticPr fontId="3"/>
  </si>
  <si>
    <t>費　　　目</t>
    <rPh sb="0" eb="1">
      <t>ヒ</t>
    </rPh>
    <rPh sb="4" eb="5">
      <t>メ</t>
    </rPh>
    <phoneticPr fontId="3"/>
  </si>
  <si>
    <t>合計金額</t>
    <rPh sb="0" eb="2">
      <t>ゴウケイ</t>
    </rPh>
    <rPh sb="2" eb="4">
      <t>キンガク</t>
    </rPh>
    <phoneticPr fontId="2"/>
  </si>
  <si>
    <t>＜継続契約算出表＞</t>
    <phoneticPr fontId="3"/>
  </si>
  <si>
    <t>費　　目</t>
    <rPh sb="0" eb="1">
      <t>ヒ</t>
    </rPh>
    <rPh sb="3" eb="4">
      <t>メ</t>
    </rPh>
    <phoneticPr fontId="3"/>
  </si>
  <si>
    <t>＜カルテ閲覧のみの契約算出表＞</t>
    <rPh sb="4" eb="6">
      <t>エツラン</t>
    </rPh>
    <rPh sb="9" eb="11">
      <t>ケイヤク</t>
    </rPh>
    <rPh sb="11" eb="13">
      <t>サンシュツ</t>
    </rPh>
    <rPh sb="13" eb="14">
      <t>ヒョウ</t>
    </rPh>
    <phoneticPr fontId="3"/>
  </si>
  <si>
    <t>□医薬品　□医療機器　□再生医療等製品</t>
    <phoneticPr fontId="3"/>
  </si>
  <si>
    <t xml:space="preserve"> 費　目</t>
    <rPh sb="1" eb="2">
      <t>ヒ</t>
    </rPh>
    <rPh sb="3" eb="4">
      <t>メ</t>
    </rPh>
    <phoneticPr fontId="3"/>
  </si>
  <si>
    <t>R**年度合計金額</t>
    <rPh sb="3" eb="5">
      <t>ネンド</t>
    </rPh>
    <rPh sb="5" eb="7">
      <t>ゴウケイ</t>
    </rPh>
    <rPh sb="7" eb="9">
      <t>キンガク</t>
    </rPh>
    <phoneticPr fontId="2"/>
  </si>
  <si>
    <t>費　目</t>
    <rPh sb="0" eb="1">
      <t>ヒ</t>
    </rPh>
    <rPh sb="2" eb="3">
      <t>メ</t>
    </rPh>
    <phoneticPr fontId="3"/>
  </si>
  <si>
    <t>【新規契約_固定経費】</t>
    <rPh sb="1" eb="3">
      <t>シンキ</t>
    </rPh>
    <rPh sb="3" eb="5">
      <t>ケイヤク</t>
    </rPh>
    <rPh sb="6" eb="8">
      <t>コテイ</t>
    </rPh>
    <rPh sb="8" eb="10">
      <t>ケイヒ</t>
    </rPh>
    <phoneticPr fontId="2"/>
  </si>
  <si>
    <t>【新規契約_新規症例登録経費】</t>
    <rPh sb="1" eb="3">
      <t>シンキ</t>
    </rPh>
    <rPh sb="3" eb="5">
      <t>ケイヤク</t>
    </rPh>
    <rPh sb="6" eb="8">
      <t>シンキ</t>
    </rPh>
    <rPh sb="8" eb="10">
      <t>ショウレイ</t>
    </rPh>
    <rPh sb="10" eb="12">
      <t>トウロク</t>
    </rPh>
    <rPh sb="12" eb="14">
      <t>ケイヒ</t>
    </rPh>
    <phoneticPr fontId="3"/>
  </si>
  <si>
    <t>【継続契約_新規症例登録経費】</t>
    <rPh sb="1" eb="3">
      <t>ケイゾク</t>
    </rPh>
    <rPh sb="3" eb="5">
      <t>ケイヤク</t>
    </rPh>
    <rPh sb="6" eb="8">
      <t>シンキ</t>
    </rPh>
    <rPh sb="8" eb="10">
      <t>ショウレイ</t>
    </rPh>
    <rPh sb="10" eb="12">
      <t>トウロク</t>
    </rPh>
    <rPh sb="12" eb="14">
      <t>ケイヒ</t>
    </rPh>
    <phoneticPr fontId="3"/>
  </si>
  <si>
    <t>【継続契約_継続症例登録経費】</t>
    <rPh sb="1" eb="3">
      <t>ケイゾク</t>
    </rPh>
    <rPh sb="3" eb="5">
      <t>ケイヤク</t>
    </rPh>
    <rPh sb="6" eb="8">
      <t>ケイゾク</t>
    </rPh>
    <rPh sb="8" eb="10">
      <t>ショウレイ</t>
    </rPh>
    <rPh sb="10" eb="12">
      <t>トウロク</t>
    </rPh>
    <rPh sb="12" eb="14">
      <t>ケイヒ</t>
    </rPh>
    <phoneticPr fontId="3"/>
  </si>
  <si>
    <t>【新規契約_固定経費】：契約時に請求</t>
    <rPh sb="1" eb="3">
      <t>シンキ</t>
    </rPh>
    <rPh sb="3" eb="5">
      <t>ケイヤク</t>
    </rPh>
    <rPh sb="6" eb="8">
      <t>コテイ</t>
    </rPh>
    <rPh sb="8" eb="10">
      <t>ケイヒ</t>
    </rPh>
    <rPh sb="12" eb="14">
      <t>ケイヤク</t>
    </rPh>
    <rPh sb="14" eb="15">
      <t>トキ</t>
    </rPh>
    <rPh sb="16" eb="18">
      <t>セイキュウ</t>
    </rPh>
    <phoneticPr fontId="2"/>
  </si>
  <si>
    <t>【新規契約_新規症例登録経費】：投薬開始時に請求</t>
    <rPh sb="1" eb="3">
      <t>シンキ</t>
    </rPh>
    <rPh sb="3" eb="5">
      <t>ケイヤク</t>
    </rPh>
    <rPh sb="6" eb="8">
      <t>シンキ</t>
    </rPh>
    <rPh sb="8" eb="10">
      <t>ショウレイ</t>
    </rPh>
    <rPh sb="10" eb="12">
      <t>トウロク</t>
    </rPh>
    <rPh sb="12" eb="14">
      <t>ケイヒ</t>
    </rPh>
    <rPh sb="16" eb="18">
      <t>トウヤク</t>
    </rPh>
    <rPh sb="18" eb="20">
      <t>カイシ</t>
    </rPh>
    <rPh sb="20" eb="21">
      <t>トキ</t>
    </rPh>
    <rPh sb="22" eb="24">
      <t>セイキュウ</t>
    </rPh>
    <phoneticPr fontId="2"/>
  </si>
  <si>
    <t>【継続契約_固定経費】：契約時に請求</t>
    <rPh sb="1" eb="3">
      <t>ケイゾク</t>
    </rPh>
    <rPh sb="3" eb="5">
      <t>ケイヤク</t>
    </rPh>
    <rPh sb="6" eb="8">
      <t>コテイ</t>
    </rPh>
    <rPh sb="8" eb="10">
      <t>ケイヒ</t>
    </rPh>
    <rPh sb="12" eb="14">
      <t>ケイヤク</t>
    </rPh>
    <rPh sb="14" eb="15">
      <t>トキ</t>
    </rPh>
    <rPh sb="16" eb="18">
      <t>セイキュウ</t>
    </rPh>
    <phoneticPr fontId="2"/>
  </si>
  <si>
    <t>【継続契約_継続症例登録経費（初回投与から１年以上継続）】：契約時に請求</t>
    <rPh sb="1" eb="3">
      <t>ケイゾク</t>
    </rPh>
    <rPh sb="3" eb="5">
      <t>ケイヤク</t>
    </rPh>
    <rPh sb="6" eb="8">
      <t>ケイゾク</t>
    </rPh>
    <rPh sb="8" eb="10">
      <t>ショウレイ</t>
    </rPh>
    <rPh sb="10" eb="12">
      <t>トウロク</t>
    </rPh>
    <rPh sb="12" eb="14">
      <t>ケイヒ</t>
    </rPh>
    <rPh sb="15" eb="17">
      <t>ショカイ</t>
    </rPh>
    <rPh sb="17" eb="19">
      <t>トウヨ</t>
    </rPh>
    <rPh sb="22" eb="25">
      <t>ネンイジョウ</t>
    </rPh>
    <rPh sb="25" eb="27">
      <t>ケイゾク</t>
    </rPh>
    <rPh sb="30" eb="32">
      <t>ケイヤク</t>
    </rPh>
    <rPh sb="32" eb="33">
      <t>トキ</t>
    </rPh>
    <rPh sb="34" eb="36">
      <t>セイキュウ</t>
    </rPh>
    <phoneticPr fontId="2"/>
  </si>
  <si>
    <t>【継続契約_新規症例登録経費】：投与開始時に請求</t>
    <rPh sb="1" eb="3">
      <t>ケイゾク</t>
    </rPh>
    <rPh sb="3" eb="5">
      <t>ケイヤク</t>
    </rPh>
    <rPh sb="6" eb="8">
      <t>シンキ</t>
    </rPh>
    <rPh sb="8" eb="10">
      <t>ショウレイ</t>
    </rPh>
    <rPh sb="10" eb="12">
      <t>トウロク</t>
    </rPh>
    <rPh sb="12" eb="14">
      <t>ケイヒ</t>
    </rPh>
    <rPh sb="16" eb="18">
      <t>トウヨ</t>
    </rPh>
    <rPh sb="18" eb="20">
      <t>カイシ</t>
    </rPh>
    <rPh sb="20" eb="21">
      <t>トキ</t>
    </rPh>
    <rPh sb="22" eb="24">
      <t>セイキュウ</t>
    </rPh>
    <phoneticPr fontId="2"/>
  </si>
  <si>
    <t>【継続契約_固定経費（カルテ閲覧のみ）】　：契約時に請求</t>
    <rPh sb="1" eb="3">
      <t>ケイゾク</t>
    </rPh>
    <rPh sb="3" eb="5">
      <t>ケイヤク</t>
    </rPh>
    <rPh sb="6" eb="8">
      <t>コテイ</t>
    </rPh>
    <rPh sb="8" eb="10">
      <t>ケイヒ</t>
    </rPh>
    <rPh sb="14" eb="16">
      <t>エツラン</t>
    </rPh>
    <rPh sb="22" eb="24">
      <t>ケイヤク</t>
    </rPh>
    <rPh sb="24" eb="25">
      <t>ジ</t>
    </rPh>
    <rPh sb="26" eb="28">
      <t>セイキュウ</t>
    </rPh>
    <phoneticPr fontId="2"/>
  </si>
  <si>
    <t>：投与開始時に請求</t>
    <rPh sb="1" eb="3">
      <t>トウヨ</t>
    </rPh>
    <rPh sb="3" eb="5">
      <t>カイシ</t>
    </rPh>
    <rPh sb="5" eb="6">
      <t>トキ</t>
    </rPh>
    <rPh sb="7" eb="9">
      <t>セイキュウ</t>
    </rPh>
    <phoneticPr fontId="2"/>
  </si>
  <si>
    <t>【生検研究費】：実績に応じて翌月請求</t>
    <rPh sb="1" eb="3">
      <t>セイケン</t>
    </rPh>
    <rPh sb="3" eb="6">
      <t>ケンキュウヒ</t>
    </rPh>
    <rPh sb="8" eb="10">
      <t>ジッセキ</t>
    </rPh>
    <rPh sb="11" eb="12">
      <t>オウ</t>
    </rPh>
    <rPh sb="14" eb="16">
      <t>ヨクゲツ</t>
    </rPh>
    <rPh sb="16" eb="18">
      <t>セイキュウ</t>
    </rPh>
    <phoneticPr fontId="2"/>
  </si>
  <si>
    <t>【ＰＫ研究費】：実績に応じて翌月請求</t>
    <rPh sb="3" eb="6">
      <t>ケンキュウヒ</t>
    </rPh>
    <rPh sb="8" eb="10">
      <t>ジッセキ</t>
    </rPh>
    <rPh sb="11" eb="12">
      <t>オウ</t>
    </rPh>
    <rPh sb="14" eb="16">
      <t>ヨクゲツ</t>
    </rPh>
    <rPh sb="16" eb="18">
      <t>セイキュウ</t>
    </rPh>
    <phoneticPr fontId="2"/>
  </si>
  <si>
    <t>【生検研究費（PRT上必須でない検査に限る）】：実績に応じて翌月請求</t>
    <rPh sb="1" eb="3">
      <t>セイケン</t>
    </rPh>
    <rPh sb="3" eb="6">
      <t>ケンキュウヒ</t>
    </rPh>
    <rPh sb="10" eb="11">
      <t>ウエ</t>
    </rPh>
    <rPh sb="11" eb="13">
      <t>ヒッス</t>
    </rPh>
    <rPh sb="16" eb="18">
      <t>ケンサ</t>
    </rPh>
    <rPh sb="19" eb="20">
      <t>カギ</t>
    </rPh>
    <rPh sb="24" eb="26">
      <t>ジッセキ</t>
    </rPh>
    <rPh sb="27" eb="28">
      <t>オウ</t>
    </rPh>
    <rPh sb="30" eb="32">
      <t>ヨクゲツ</t>
    </rPh>
    <rPh sb="32" eb="34">
      <t>セイキュウ</t>
    </rPh>
    <phoneticPr fontId="2"/>
  </si>
  <si>
    <t>【ＰＫ研究費（PRT上必須でない検査に限る）】：実績に応じて翌月請求</t>
    <rPh sb="3" eb="6">
      <t>ケンキュウヒ</t>
    </rPh>
    <rPh sb="10" eb="11">
      <t>ウエ</t>
    </rPh>
    <rPh sb="11" eb="13">
      <t>ヒッス</t>
    </rPh>
    <rPh sb="16" eb="18">
      <t>ケンサ</t>
    </rPh>
    <rPh sb="19" eb="20">
      <t>カギ</t>
    </rPh>
    <rPh sb="24" eb="26">
      <t>ジッセキ</t>
    </rPh>
    <rPh sb="27" eb="28">
      <t>オウ</t>
    </rPh>
    <rPh sb="30" eb="32">
      <t>ヨクゲツ</t>
    </rPh>
    <rPh sb="32" eb="34">
      <t>セイキュウ</t>
    </rPh>
    <phoneticPr fontId="2"/>
  </si>
  <si>
    <t>治験依頼者</t>
    <rPh sb="0" eb="2">
      <t>チケン</t>
    </rPh>
    <rPh sb="2" eb="4">
      <t>イライ</t>
    </rPh>
    <rPh sb="4" eb="5">
      <t>シャ</t>
    </rPh>
    <phoneticPr fontId="3"/>
  </si>
  <si>
    <t>治験課題名
(邦題)</t>
    <rPh sb="0" eb="2">
      <t>チケン</t>
    </rPh>
    <rPh sb="2" eb="4">
      <t>カダイ</t>
    </rPh>
    <rPh sb="4" eb="5">
      <t>ナ</t>
    </rPh>
    <rPh sb="7" eb="9">
      <t>ホウダイ</t>
    </rPh>
    <phoneticPr fontId="3"/>
  </si>
  <si>
    <t>治験課題名
(邦題)</t>
    <rPh sb="0" eb="2">
      <t>チケン</t>
    </rPh>
    <rPh sb="2" eb="4">
      <t>カダイ</t>
    </rPh>
    <rPh sb="4" eb="5">
      <t>メイ</t>
    </rPh>
    <rPh sb="7" eb="9">
      <t>ホウダイ</t>
    </rPh>
    <phoneticPr fontId="3"/>
  </si>
  <si>
    <t>治験依頼者</t>
    <rPh sb="0" eb="2">
      <t>チケン</t>
    </rPh>
    <rPh sb="2" eb="5">
      <t>イライシャ</t>
    </rPh>
    <phoneticPr fontId="3"/>
  </si>
  <si>
    <t>治験課題名
(邦題)</t>
    <phoneticPr fontId="3"/>
  </si>
  <si>
    <t>20**年　　月　　日
　　　　　　　作成</t>
    <phoneticPr fontId="2"/>
  </si>
  <si>
    <t>継続契約_固定経費（カルテ閲覧のみ）</t>
    <phoneticPr fontId="2"/>
  </si>
  <si>
    <t>新規契約_固定経費</t>
    <rPh sb="0" eb="2">
      <t>シンキ</t>
    </rPh>
    <rPh sb="2" eb="4">
      <t>ケイヤク</t>
    </rPh>
    <rPh sb="5" eb="7">
      <t>コテイ</t>
    </rPh>
    <rPh sb="7" eb="9">
      <t>ケイヒ</t>
    </rPh>
    <phoneticPr fontId="2"/>
  </si>
  <si>
    <t>新規契約_新規症例登録経費</t>
    <rPh sb="0" eb="2">
      <t>シンキ</t>
    </rPh>
    <rPh sb="2" eb="4">
      <t>ケイヤク</t>
    </rPh>
    <rPh sb="5" eb="7">
      <t>シンキ</t>
    </rPh>
    <rPh sb="7" eb="9">
      <t>ショウレイ</t>
    </rPh>
    <rPh sb="9" eb="11">
      <t>トウロク</t>
    </rPh>
    <rPh sb="11" eb="13">
      <t>ケイヒ</t>
    </rPh>
    <phoneticPr fontId="2"/>
  </si>
  <si>
    <t>継続契約_固定経費</t>
    <rPh sb="0" eb="2">
      <t>ケイゾク</t>
    </rPh>
    <rPh sb="2" eb="4">
      <t>ケイヤク</t>
    </rPh>
    <rPh sb="5" eb="7">
      <t>コテイ</t>
    </rPh>
    <rPh sb="7" eb="9">
      <t>ケイヒ</t>
    </rPh>
    <phoneticPr fontId="2"/>
  </si>
  <si>
    <t>(1) 院内CRC
(2) SMO</t>
    <rPh sb="4" eb="6">
      <t>インナイ</t>
    </rPh>
    <phoneticPr fontId="2"/>
  </si>
  <si>
    <t>(1) 登録・投薬中</t>
    <rPh sb="4" eb="6">
      <t>トウロク</t>
    </rPh>
    <rPh sb="7" eb="10">
      <t>トウヤクチュウ</t>
    </rPh>
    <phoneticPr fontId="2"/>
  </si>
  <si>
    <t>(2) 観察・追跡中のみ</t>
    <rPh sb="4" eb="6">
      <t>カンサツ</t>
    </rPh>
    <rPh sb="7" eb="10">
      <t>ツイセキチュウ</t>
    </rPh>
    <phoneticPr fontId="2"/>
  </si>
  <si>
    <t>継続契約_継続症例登録経費</t>
    <rPh sb="0" eb="2">
      <t>ケイゾク</t>
    </rPh>
    <rPh sb="2" eb="4">
      <t>ケイヤク</t>
    </rPh>
    <rPh sb="5" eb="7">
      <t>ケイゾク</t>
    </rPh>
    <rPh sb="7" eb="9">
      <t>ショウレイ</t>
    </rPh>
    <rPh sb="9" eb="11">
      <t>トウロク</t>
    </rPh>
    <rPh sb="11" eb="13">
      <t>ケイヒ</t>
    </rPh>
    <phoneticPr fontId="2"/>
  </si>
  <si>
    <t>(1) 院内CRC賃金</t>
    <rPh sb="4" eb="6">
      <t>インナイ</t>
    </rPh>
    <rPh sb="9" eb="11">
      <t>チンギン</t>
    </rPh>
    <phoneticPr fontId="3"/>
  </si>
  <si>
    <t>(2) SMO利用費</t>
    <rPh sb="7" eb="9">
      <t>リヨウ</t>
    </rPh>
    <rPh sb="9" eb="10">
      <t>ヒ</t>
    </rPh>
    <phoneticPr fontId="3"/>
  </si>
  <si>
    <t>新規契約年度予定症例</t>
    <rPh sb="0" eb="2">
      <t>シンキ</t>
    </rPh>
    <rPh sb="2" eb="4">
      <t>ケイヤク</t>
    </rPh>
    <rPh sb="4" eb="6">
      <t>ネンド</t>
    </rPh>
    <rPh sb="6" eb="8">
      <t>ヨテイ</t>
    </rPh>
    <rPh sb="8" eb="10">
      <t>ショウレイ</t>
    </rPh>
    <phoneticPr fontId="2"/>
  </si>
  <si>
    <t>ＰＫ研究費</t>
    <rPh sb="2" eb="5">
      <t>ケンキュウヒ</t>
    </rPh>
    <phoneticPr fontId="2"/>
  </si>
  <si>
    <t>ＰＫ研究費（全症例）</t>
    <rPh sb="2" eb="5">
      <t>ケンキュウヒ</t>
    </rPh>
    <rPh sb="6" eb="7">
      <t>ゼン</t>
    </rPh>
    <rPh sb="7" eb="9">
      <t>ショウレイ</t>
    </rPh>
    <phoneticPr fontId="2"/>
  </si>
  <si>
    <t>生検研究費</t>
    <rPh sb="0" eb="2">
      <t>セイケン</t>
    </rPh>
    <rPh sb="2" eb="5">
      <t>ケンキュウヒ</t>
    </rPh>
    <phoneticPr fontId="2"/>
  </si>
  <si>
    <r>
      <t xml:space="preserve">CRC種別
</t>
    </r>
    <r>
      <rPr>
        <sz val="10.5"/>
        <color rgb="FFFF0000"/>
        <rFont val="ＭＳ 明朝"/>
        <family val="1"/>
        <charset val="128"/>
      </rPr>
      <t>1又は2を選択</t>
    </r>
    <rPh sb="3" eb="5">
      <t>シュベツ</t>
    </rPh>
    <rPh sb="11" eb="13">
      <t>センタク</t>
    </rPh>
    <phoneticPr fontId="2"/>
  </si>
  <si>
    <t>合　計</t>
    <rPh sb="0" eb="1">
      <t>ゴウ</t>
    </rPh>
    <rPh sb="2" eb="3">
      <t>ケイ</t>
    </rPh>
    <phoneticPr fontId="2"/>
  </si>
  <si>
    <t>注意：本表で算出された総額（管理費、間接経費、消費税を除く）ではなく、治験等経費算定表で算定された金額を受託研究費として請求します。</t>
    <rPh sb="0" eb="2">
      <t>チュウイ</t>
    </rPh>
    <rPh sb="3" eb="4">
      <t>ホン</t>
    </rPh>
    <rPh sb="4" eb="5">
      <t>ヒョウ</t>
    </rPh>
    <rPh sb="6" eb="8">
      <t>サンシュツ</t>
    </rPh>
    <rPh sb="11" eb="13">
      <t>ソウガク</t>
    </rPh>
    <rPh sb="14" eb="17">
      <t>カンリヒ</t>
    </rPh>
    <rPh sb="18" eb="20">
      <t>カンセツ</t>
    </rPh>
    <rPh sb="20" eb="22">
      <t>ケイヒ</t>
    </rPh>
    <rPh sb="23" eb="26">
      <t>ショウヒゼイ</t>
    </rPh>
    <rPh sb="27" eb="28">
      <t>ノゾ</t>
    </rPh>
    <rPh sb="35" eb="37">
      <t>チケン</t>
    </rPh>
    <rPh sb="37" eb="38">
      <t>トウ</t>
    </rPh>
    <rPh sb="38" eb="40">
      <t>ケイヒ</t>
    </rPh>
    <rPh sb="40" eb="42">
      <t>サンテイ</t>
    </rPh>
    <rPh sb="42" eb="43">
      <t>ヒョウ</t>
    </rPh>
    <rPh sb="44" eb="46">
      <t>サンテイ</t>
    </rPh>
    <rPh sb="49" eb="51">
      <t>キンガク</t>
    </rPh>
    <rPh sb="52" eb="54">
      <t>ジュタク</t>
    </rPh>
    <rPh sb="54" eb="56">
      <t>ケンキュウ</t>
    </rPh>
    <rPh sb="56" eb="57">
      <t>ヒ</t>
    </rPh>
    <rPh sb="60" eb="62">
      <t>セイキュウ</t>
    </rPh>
    <phoneticPr fontId="2"/>
  </si>
  <si>
    <t>注意：本表で算出された総額（管理費、間接経費、消費税を除く）ではなく、治験等経費算定表で算定された金額を受託研究費として請求します。</t>
    <phoneticPr fontId="2"/>
  </si>
  <si>
    <t>冷蔵・
恒温</t>
    <phoneticPr fontId="2"/>
  </si>
  <si>
    <t>小　計</t>
    <rPh sb="0" eb="1">
      <t>ショウ</t>
    </rPh>
    <phoneticPr fontId="2"/>
  </si>
  <si>
    <t>１回あたりの
ポイント</t>
    <rPh sb="1" eb="2">
      <t>カイ</t>
    </rPh>
    <phoneticPr fontId="3"/>
  </si>
  <si>
    <t>　　相</t>
    <rPh sb="2" eb="3">
      <t>ソウ</t>
    </rPh>
    <phoneticPr fontId="3"/>
  </si>
  <si>
    <t>Ａ　審査費</t>
    <rPh sb="2" eb="4">
      <t>シンサ</t>
    </rPh>
    <rPh sb="4" eb="5">
      <t>ヒ</t>
    </rPh>
    <phoneticPr fontId="3"/>
  </si>
  <si>
    <t>Ａ　審査費</t>
    <rPh sb="4" eb="5">
      <t>ヒ</t>
    </rPh>
    <phoneticPr fontId="3"/>
  </si>
  <si>
    <r>
      <rPr>
        <b/>
        <sz val="11"/>
        <rFont val="ＭＳ ゴシック"/>
        <family val="3"/>
        <charset val="128"/>
      </rPr>
      <t>治験薬等保管経費
：実績に応じて全回収時又は年度末に請求</t>
    </r>
    <r>
      <rPr>
        <sz val="10.5"/>
        <rFont val="ＭＳ ゴシック"/>
        <family val="3"/>
        <charset val="128"/>
      </rPr>
      <t xml:space="preserve">
　・室温　　　　：１ポイント
　・冷蔵・恒温　：２ポイント
　・冷凍・特殊　：３ポイント</t>
    </r>
    <r>
      <rPr>
        <sz val="8"/>
        <rFont val="ＭＳ ゴシック"/>
        <family val="3"/>
        <charset val="128"/>
      </rPr>
      <t xml:space="preserve">
</t>
    </r>
    <rPh sb="2" eb="3">
      <t>ヤク</t>
    </rPh>
    <rPh sb="3" eb="4">
      <t>トウ</t>
    </rPh>
    <rPh sb="4" eb="6">
      <t>ホカン</t>
    </rPh>
    <rPh sb="6" eb="8">
      <t>ケイヒ</t>
    </rPh>
    <rPh sb="10" eb="12">
      <t>ジッセキ</t>
    </rPh>
    <rPh sb="13" eb="14">
      <t>オウ</t>
    </rPh>
    <rPh sb="16" eb="17">
      <t>スベ</t>
    </rPh>
    <rPh sb="17" eb="19">
      <t>カイシュウ</t>
    </rPh>
    <rPh sb="19" eb="20">
      <t>ジ</t>
    </rPh>
    <rPh sb="20" eb="21">
      <t>マタ</t>
    </rPh>
    <rPh sb="22" eb="24">
      <t>ネンド</t>
    </rPh>
    <rPh sb="24" eb="25">
      <t>スエ</t>
    </rPh>
    <rPh sb="26" eb="28">
      <t>セイキュウ</t>
    </rPh>
    <phoneticPr fontId="2"/>
  </si>
  <si>
    <t>提供品の数
(種類・規格毎)</t>
    <rPh sb="0" eb="2">
      <t>テイキョウ</t>
    </rPh>
    <rPh sb="2" eb="3">
      <t>ヒン</t>
    </rPh>
    <rPh sb="4" eb="5">
      <t>カズ</t>
    </rPh>
    <rPh sb="7" eb="9">
      <t>シュルイ</t>
    </rPh>
    <rPh sb="10" eb="12">
      <t>キカク</t>
    </rPh>
    <rPh sb="12" eb="13">
      <t>マイ</t>
    </rPh>
    <phoneticPr fontId="2"/>
  </si>
  <si>
    <t>※紙媒体の提出は不要です</t>
    <rPh sb="1" eb="2">
      <t>カミ</t>
    </rPh>
    <rPh sb="2" eb="4">
      <t>バイタイ</t>
    </rPh>
    <rPh sb="5" eb="7">
      <t>テイシュツ</t>
    </rPh>
    <rPh sb="8" eb="10">
      <t>フヨウ</t>
    </rPh>
    <phoneticPr fontId="2"/>
  </si>
  <si>
    <t>治　験　等　経　費　算　定　表</t>
    <rPh sb="4" eb="5">
      <t>トウ</t>
    </rPh>
    <rPh sb="14" eb="15">
      <t>ヒョウ</t>
    </rPh>
    <phoneticPr fontId="3"/>
  </si>
  <si>
    <t>-</t>
    <phoneticPr fontId="2"/>
  </si>
  <si>
    <t>生検・PK実績払いの希望の有無</t>
    <rPh sb="0" eb="1">
      <t>ナマ</t>
    </rPh>
    <rPh sb="1" eb="2">
      <t>ケン</t>
    </rPh>
    <rPh sb="5" eb="7">
      <t>ジッセキ</t>
    </rPh>
    <rPh sb="7" eb="8">
      <t>バラ</t>
    </rPh>
    <rPh sb="10" eb="12">
      <t>キボウ</t>
    </rPh>
    <rPh sb="13" eb="15">
      <t>ウム</t>
    </rPh>
    <phoneticPr fontId="2"/>
  </si>
  <si>
    <t>院内CRC</t>
    <rPh sb="0" eb="2">
      <t>インナイ</t>
    </rPh>
    <phoneticPr fontId="2"/>
  </si>
  <si>
    <r>
      <t xml:space="preserve">新規症例
</t>
    </r>
    <r>
      <rPr>
        <sz val="8"/>
        <color rgb="FFFF0000"/>
        <rFont val="ＭＳ 明朝"/>
        <family val="1"/>
        <charset val="128"/>
      </rPr>
      <t>1又は2</t>
    </r>
    <r>
      <rPr>
        <sz val="10"/>
        <color rgb="FFFF0000"/>
        <rFont val="ＭＳ 明朝"/>
        <family val="1"/>
        <charset val="128"/>
      </rPr>
      <t xml:space="preserve">
</t>
    </r>
    <r>
      <rPr>
        <sz val="8"/>
        <color rgb="FFFF0000"/>
        <rFont val="ＭＳ 明朝"/>
        <family val="1"/>
        <charset val="128"/>
      </rPr>
      <t>を選択</t>
    </r>
    <rPh sb="11" eb="13">
      <t>センタク</t>
    </rPh>
    <phoneticPr fontId="2"/>
  </si>
  <si>
    <r>
      <t xml:space="preserve">新規症例
</t>
    </r>
    <r>
      <rPr>
        <sz val="8"/>
        <color rgb="FFFF0000"/>
        <rFont val="ＭＳ 明朝"/>
        <family val="1"/>
        <charset val="128"/>
      </rPr>
      <t>1又は2を選択</t>
    </r>
    <rPh sb="10" eb="12">
      <t>センタク</t>
    </rPh>
    <phoneticPr fontId="3"/>
  </si>
  <si>
    <t>1又は2を選択</t>
    <rPh sb="1" eb="2">
      <t>マタ</t>
    </rPh>
    <rPh sb="5" eb="7">
      <t>センタク</t>
    </rPh>
    <phoneticPr fontId="3"/>
  </si>
  <si>
    <t>1又は2を選択</t>
    <rPh sb="5" eb="7">
      <t>センタク</t>
    </rPh>
    <phoneticPr fontId="3"/>
  </si>
  <si>
    <t>(2) 製造販売後臨床試験　：ポイント数×0.8×5,000円</t>
    <rPh sb="4" eb="6">
      <t>セイゾウ</t>
    </rPh>
    <rPh sb="6" eb="8">
      <t>ハンバイ</t>
    </rPh>
    <rPh sb="8" eb="9">
      <t>ゴ</t>
    </rPh>
    <rPh sb="9" eb="11">
      <t>リンショウ</t>
    </rPh>
    <rPh sb="11" eb="13">
      <t>シケン</t>
    </rPh>
    <rPh sb="19" eb="20">
      <t>スウ</t>
    </rPh>
    <rPh sb="30" eb="31">
      <t>エン</t>
    </rPh>
    <phoneticPr fontId="3"/>
  </si>
  <si>
    <t>B　試験開始準備費</t>
    <rPh sb="2" eb="4">
      <t>シケン</t>
    </rPh>
    <rPh sb="4" eb="6">
      <t>カイシ</t>
    </rPh>
    <rPh sb="6" eb="8">
      <t>ジュンビ</t>
    </rPh>
    <rPh sb="8" eb="9">
      <t>ヒ</t>
    </rPh>
    <phoneticPr fontId="3"/>
  </si>
  <si>
    <t>C　 書類保管料</t>
    <rPh sb="3" eb="5">
      <t>ショルイ</t>
    </rPh>
    <rPh sb="5" eb="8">
      <t>ホカンリョウ</t>
    </rPh>
    <phoneticPr fontId="3"/>
  </si>
  <si>
    <t>A+B+C+D</t>
    <phoneticPr fontId="3"/>
  </si>
  <si>
    <t>（A+B+C+D)×20%</t>
    <phoneticPr fontId="3"/>
  </si>
  <si>
    <t>E　 管理費</t>
    <phoneticPr fontId="3"/>
  </si>
  <si>
    <t>A+D</t>
    <phoneticPr fontId="3"/>
  </si>
  <si>
    <t>( A+D  )×20%</t>
    <phoneticPr fontId="3"/>
  </si>
  <si>
    <t xml:space="preserve">  A+D+E</t>
    <phoneticPr fontId="3"/>
  </si>
  <si>
    <t>F　　　臨床試験研究経費</t>
    <rPh sb="4" eb="6">
      <t>リンショウ</t>
    </rPh>
    <rPh sb="6" eb="8">
      <t>シケン</t>
    </rPh>
    <rPh sb="8" eb="10">
      <t>ケンキュウ</t>
    </rPh>
    <rPh sb="10" eb="12">
      <t>ケイヒ</t>
    </rPh>
    <phoneticPr fontId="3"/>
  </si>
  <si>
    <t>E　　  管理費</t>
    <phoneticPr fontId="3"/>
  </si>
  <si>
    <t>G＋H　運営費</t>
    <rPh sb="4" eb="7">
      <t>ウンエイヒ</t>
    </rPh>
    <phoneticPr fontId="3"/>
  </si>
  <si>
    <r>
      <t xml:space="preserve">B　　試験開始準備費
</t>
    </r>
    <r>
      <rPr>
        <sz val="10.5"/>
        <color rgb="FFFF0000"/>
        <rFont val="ＭＳ 明朝"/>
        <family val="1"/>
        <charset val="128"/>
      </rPr>
      <t>　　</t>
    </r>
    <rPh sb="3" eb="5">
      <t>シケン</t>
    </rPh>
    <rPh sb="5" eb="7">
      <t>カイシ</t>
    </rPh>
    <rPh sb="7" eb="9">
      <t>ジュンビ</t>
    </rPh>
    <rPh sb="9" eb="10">
      <t>ヒ</t>
    </rPh>
    <phoneticPr fontId="2"/>
  </si>
  <si>
    <t>SMO</t>
    <phoneticPr fontId="2"/>
  </si>
  <si>
    <t>拡大治験</t>
    <rPh sb="0" eb="4">
      <t>カクダイチケン</t>
    </rPh>
    <phoneticPr fontId="2"/>
  </si>
  <si>
    <t>C　書類保管料</t>
    <rPh sb="2" eb="4">
      <t>ショルイ</t>
    </rPh>
    <rPh sb="4" eb="6">
      <t>ホカン</t>
    </rPh>
    <rPh sb="6" eb="7">
      <t>リョウ</t>
    </rPh>
    <phoneticPr fontId="3"/>
  </si>
  <si>
    <t>D　治験関係システム維持費</t>
    <rPh sb="2" eb="4">
      <t>チケン</t>
    </rPh>
    <rPh sb="4" eb="6">
      <t>カンケイ</t>
    </rPh>
    <rPh sb="10" eb="12">
      <t>イジ</t>
    </rPh>
    <rPh sb="12" eb="13">
      <t>ヒ</t>
    </rPh>
    <phoneticPr fontId="2"/>
  </si>
  <si>
    <t>G：　治験薬等管理経費・  H：　ＣＲＣ経費</t>
    <rPh sb="3" eb="6">
      <t>チケンヤク</t>
    </rPh>
    <rPh sb="6" eb="7">
      <t>トウ</t>
    </rPh>
    <rPh sb="7" eb="9">
      <t>カンリ</t>
    </rPh>
    <rPh sb="9" eb="11">
      <t>ケイヒ</t>
    </rPh>
    <rPh sb="20" eb="22">
      <t>ケイヒ</t>
    </rPh>
    <phoneticPr fontId="2"/>
  </si>
  <si>
    <t>E+ F＋Ｇ+Ｈ</t>
    <phoneticPr fontId="3"/>
  </si>
  <si>
    <t>（F+G＋H）×20％</t>
    <phoneticPr fontId="3"/>
  </si>
  <si>
    <t>F　臨床試験研究経費</t>
    <rPh sb="2" eb="4">
      <t>リンショウ</t>
    </rPh>
    <rPh sb="4" eb="6">
      <t>シケン</t>
    </rPh>
    <rPh sb="6" eb="8">
      <t>ケンキュウ</t>
    </rPh>
    <rPh sb="8" eb="10">
      <t>ケイヒ</t>
    </rPh>
    <phoneticPr fontId="3"/>
  </si>
  <si>
    <t>H　ＣＲＣ経費</t>
    <rPh sb="5" eb="7">
      <t>ケイヒ</t>
    </rPh>
    <phoneticPr fontId="3"/>
  </si>
  <si>
    <t>（F＋H）×20％</t>
    <phoneticPr fontId="3"/>
  </si>
  <si>
    <t>E＋F＋H</t>
    <phoneticPr fontId="3"/>
  </si>
  <si>
    <t>G　治験薬等管理経費</t>
    <rPh sb="2" eb="5">
      <t>チケンヤク</t>
    </rPh>
    <rPh sb="5" eb="6">
      <t>トウ</t>
    </rPh>
    <rPh sb="6" eb="8">
      <t>カンリ</t>
    </rPh>
    <rPh sb="8" eb="10">
      <t>ケイヒ</t>
    </rPh>
    <phoneticPr fontId="3"/>
  </si>
  <si>
    <t xml:space="preserve">H　CRC経費
</t>
    <rPh sb="5" eb="7">
      <t>ケイヒ</t>
    </rPh>
    <phoneticPr fontId="3"/>
  </si>
  <si>
    <t>H　CRC経費</t>
    <rPh sb="5" eb="7">
      <t>ケイヒ</t>
    </rPh>
    <phoneticPr fontId="3"/>
  </si>
  <si>
    <r>
      <t>F　臨床試験研究経費</t>
    </r>
    <r>
      <rPr>
        <sz val="10.5"/>
        <color rgb="FFFF0000"/>
        <rFont val="ＭＳ 明朝"/>
        <family val="1"/>
        <charset val="128"/>
      </rPr>
      <t xml:space="preserve">
　　1又は2を選択</t>
    </r>
    <rPh sb="2" eb="4">
      <t>リンショウ</t>
    </rPh>
    <rPh sb="4" eb="6">
      <t>シケン</t>
    </rPh>
    <rPh sb="6" eb="8">
      <t>ケンキュウ</t>
    </rPh>
    <rPh sb="8" eb="10">
      <t>ケイヒ</t>
    </rPh>
    <rPh sb="14" eb="15">
      <t>マタ</t>
    </rPh>
    <rPh sb="18" eb="20">
      <t>センタク</t>
    </rPh>
    <phoneticPr fontId="3"/>
  </si>
  <si>
    <r>
      <t xml:space="preserve">F　臨床試験研究経費
</t>
    </r>
    <r>
      <rPr>
        <sz val="10.5"/>
        <color rgb="FFFF0000"/>
        <rFont val="ＭＳ 明朝"/>
        <family val="1"/>
        <charset val="128"/>
      </rPr>
      <t>　　1又は2を選択</t>
    </r>
    <rPh sb="2" eb="4">
      <t>リンショウ</t>
    </rPh>
    <rPh sb="4" eb="6">
      <t>シケン</t>
    </rPh>
    <rPh sb="6" eb="8">
      <t>ケンキュウ</t>
    </rPh>
    <rPh sb="8" eb="10">
      <t>ケイヒ</t>
    </rPh>
    <phoneticPr fontId="3"/>
  </si>
  <si>
    <r>
      <t>Ａ　審査費
　</t>
    </r>
    <r>
      <rPr>
        <sz val="10.5"/>
        <color rgb="FFFF0000"/>
        <rFont val="ＭＳ 明朝"/>
        <family val="1"/>
        <charset val="128"/>
      </rPr>
      <t>　</t>
    </r>
    <rPh sb="2" eb="4">
      <t>シンサ</t>
    </rPh>
    <rPh sb="4" eb="5">
      <t>ヒ</t>
    </rPh>
    <phoneticPr fontId="3"/>
  </si>
  <si>
    <t>1又は2を選択</t>
    <phoneticPr fontId="2"/>
  </si>
  <si>
    <t>(1) 治験（拡大治験）　：合計ポイント数×5,000円×0.6</t>
    <rPh sb="4" eb="6">
      <t>チケン</t>
    </rPh>
    <rPh sb="7" eb="9">
      <t>カクダイ</t>
    </rPh>
    <rPh sb="9" eb="11">
      <t>チケン</t>
    </rPh>
    <rPh sb="14" eb="16">
      <t>ゴウケイ</t>
    </rPh>
    <rPh sb="20" eb="21">
      <t>スウ</t>
    </rPh>
    <rPh sb="27" eb="28">
      <t>エン</t>
    </rPh>
    <phoneticPr fontId="3"/>
  </si>
  <si>
    <t>(1) 治験（拡大治験）　：合計ポイント数×1,000円×0.6</t>
    <rPh sb="4" eb="6">
      <t>チケン</t>
    </rPh>
    <rPh sb="7" eb="9">
      <t>カクダイ</t>
    </rPh>
    <rPh sb="9" eb="11">
      <t>チケン</t>
    </rPh>
    <rPh sb="14" eb="16">
      <t>ゴウケイ</t>
    </rPh>
    <rPh sb="20" eb="21">
      <t>スウ</t>
    </rPh>
    <rPh sb="27" eb="28">
      <t>エン</t>
    </rPh>
    <phoneticPr fontId="3"/>
  </si>
  <si>
    <t>(【新規】臨床試験研究経費ポイント数）×3,000円×0.6</t>
    <rPh sb="2" eb="4">
      <t>シンキ</t>
    </rPh>
    <rPh sb="5" eb="7">
      <t>リンショウ</t>
    </rPh>
    <rPh sb="7" eb="9">
      <t>シケン</t>
    </rPh>
    <rPh sb="9" eb="11">
      <t>ケンキュウ</t>
    </rPh>
    <rPh sb="11" eb="13">
      <t>ケイヒ</t>
    </rPh>
    <rPh sb="17" eb="18">
      <t>スウ</t>
    </rPh>
    <rPh sb="25" eb="26">
      <t>エン</t>
    </rPh>
    <phoneticPr fontId="3"/>
  </si>
  <si>
    <t>　　　生検・PK実績払いの希望の有無</t>
    <rPh sb="13" eb="15">
      <t>キボウ</t>
    </rPh>
    <rPh sb="16" eb="18">
      <t>ウム</t>
    </rPh>
    <phoneticPr fontId="2"/>
  </si>
  <si>
    <t>(1) 治験：合計ポイント数×5,000円×0.6</t>
    <rPh sb="4" eb="6">
      <t>チケン</t>
    </rPh>
    <rPh sb="7" eb="9">
      <t>ゴウケイ</t>
    </rPh>
    <rPh sb="13" eb="14">
      <t>スウ</t>
    </rPh>
    <rPh sb="20" eb="21">
      <t>エン</t>
    </rPh>
    <phoneticPr fontId="3"/>
  </si>
  <si>
    <t>(1) 治験：合計ポイント数×1,000円×0.6</t>
    <rPh sb="4" eb="6">
      <t>チケン</t>
    </rPh>
    <rPh sb="7" eb="9">
      <t>ゴウケイ</t>
    </rPh>
    <rPh sb="13" eb="14">
      <t>スウ</t>
    </rPh>
    <rPh sb="20" eb="21">
      <t>エン</t>
    </rPh>
    <phoneticPr fontId="3"/>
  </si>
  <si>
    <t>(【継続】臨床試験研究経費ポイント数）×3,000円×0.6</t>
    <rPh sb="2" eb="4">
      <t>ケイゾク</t>
    </rPh>
    <rPh sb="5" eb="7">
      <t>リンショウ</t>
    </rPh>
    <rPh sb="7" eb="9">
      <t>シケン</t>
    </rPh>
    <rPh sb="9" eb="11">
      <t>ケンキュウ</t>
    </rPh>
    <rPh sb="11" eb="13">
      <t>ケイヒ</t>
    </rPh>
    <rPh sb="17" eb="18">
      <t>スウ</t>
    </rPh>
    <rPh sb="25" eb="26">
      <t>エン</t>
    </rPh>
    <phoneticPr fontId="3"/>
  </si>
  <si>
    <t>継続契約_新規症例登録経費（１症例あたり）</t>
    <rPh sb="0" eb="2">
      <t>ケイゾク</t>
    </rPh>
    <rPh sb="2" eb="4">
      <t>ケイヤク</t>
    </rPh>
    <rPh sb="5" eb="7">
      <t>シンキ</t>
    </rPh>
    <rPh sb="7" eb="9">
      <t>ショウレイ</t>
    </rPh>
    <rPh sb="9" eb="11">
      <t>トウロク</t>
    </rPh>
    <rPh sb="11" eb="13">
      <t>ケイヒ</t>
    </rPh>
    <rPh sb="15" eb="17">
      <t>ショウレイ</t>
    </rPh>
    <phoneticPr fontId="2"/>
  </si>
  <si>
    <t>治験の期間　：　西暦　　年　　月　　日　から　西暦　　年　３月　３１日まで</t>
    <rPh sb="0" eb="2">
      <t>チケン</t>
    </rPh>
    <rPh sb="3" eb="5">
      <t>キカン</t>
    </rPh>
    <rPh sb="8" eb="10">
      <t>セイレキ</t>
    </rPh>
    <rPh sb="12" eb="13">
      <t>ネン</t>
    </rPh>
    <rPh sb="15" eb="16">
      <t>ツキ</t>
    </rPh>
    <rPh sb="18" eb="19">
      <t>ニチ</t>
    </rPh>
    <rPh sb="23" eb="25">
      <t>セイレキ</t>
    </rPh>
    <rPh sb="27" eb="28">
      <t>ネン</t>
    </rPh>
    <rPh sb="30" eb="31">
      <t>ツキ</t>
    </rPh>
    <rPh sb="34" eb="35">
      <t>ニチ</t>
    </rPh>
    <phoneticPr fontId="2"/>
  </si>
  <si>
    <t>契約期間　　：　契約締結日　から　西暦　　年　　３月　３１日　まで</t>
    <rPh sb="0" eb="4">
      <t>ケイヤクキカン</t>
    </rPh>
    <rPh sb="8" eb="13">
      <t>ケイヤクテイケツヒ</t>
    </rPh>
    <rPh sb="17" eb="19">
      <t>セイレキ</t>
    </rPh>
    <rPh sb="21" eb="22">
      <t>ネン</t>
    </rPh>
    <rPh sb="25" eb="26">
      <t>ツキ</t>
    </rPh>
    <rPh sb="29" eb="30">
      <t>ニチ</t>
    </rPh>
    <phoneticPr fontId="2"/>
  </si>
  <si>
    <t>治験の期間</t>
    <rPh sb="0" eb="2">
      <t>チケン</t>
    </rPh>
    <rPh sb="3" eb="5">
      <t>キカン</t>
    </rPh>
    <phoneticPr fontId="2"/>
  </si>
  <si>
    <t>契約期間</t>
    <rPh sb="0" eb="4">
      <t>ケイヤクキカン</t>
    </rPh>
    <phoneticPr fontId="2"/>
  </si>
  <si>
    <t>治験の期間</t>
    <rPh sb="0" eb="2">
      <t>チケン</t>
    </rPh>
    <rPh sb="3" eb="5">
      <t>キカン</t>
    </rPh>
    <phoneticPr fontId="3"/>
  </si>
  <si>
    <t>西暦　　年　　月　　日　から　西暦　　年　　月　　日　まで</t>
    <rPh sb="0" eb="2">
      <t>セイレキ</t>
    </rPh>
    <rPh sb="4" eb="5">
      <t>ネン</t>
    </rPh>
    <rPh sb="7" eb="8">
      <t>ツキ</t>
    </rPh>
    <rPh sb="10" eb="11">
      <t>ニチ</t>
    </rPh>
    <rPh sb="15" eb="17">
      <t>セイレキ</t>
    </rPh>
    <rPh sb="19" eb="20">
      <t>ネン</t>
    </rPh>
    <rPh sb="22" eb="23">
      <t>ツキ</t>
    </rPh>
    <rPh sb="25" eb="26">
      <t>ニチ</t>
    </rPh>
    <phoneticPr fontId="3"/>
  </si>
  <si>
    <t>契約締結日　から　西暦　　年　３月　３１日　まで</t>
    <rPh sb="0" eb="5">
      <t>ケイヤクテイケツヒ</t>
    </rPh>
    <rPh sb="9" eb="11">
      <t>セイレキ</t>
    </rPh>
    <rPh sb="13" eb="14">
      <t>ネン</t>
    </rPh>
    <rPh sb="16" eb="17">
      <t>ツキ</t>
    </rPh>
    <rPh sb="20" eb="21">
      <t>ニチ</t>
    </rPh>
    <phoneticPr fontId="3"/>
  </si>
  <si>
    <t>(1) 治験：ポイント数×0.6×6,000円</t>
    <rPh sb="4" eb="6">
      <t>チケン</t>
    </rPh>
    <rPh sb="11" eb="12">
      <t>スウ</t>
    </rPh>
    <rPh sb="22" eb="23">
      <t>エン</t>
    </rPh>
    <phoneticPr fontId="3"/>
  </si>
  <si>
    <t>保管年数を記載</t>
    <rPh sb="0" eb="2">
      <t>ホカン</t>
    </rPh>
    <rPh sb="2" eb="4">
      <t>ネンスウ</t>
    </rPh>
    <rPh sb="5" eb="7">
      <t>キサイ</t>
    </rPh>
    <phoneticPr fontId="2"/>
  </si>
  <si>
    <t>保管年数×6,400円</t>
    <rPh sb="0" eb="5">
      <t>ホカンネンスウカケル</t>
    </rPh>
    <rPh sb="10" eb="11">
      <t>エン</t>
    </rPh>
    <phoneticPr fontId="2"/>
  </si>
  <si>
    <r>
      <t>D　治験関係システム</t>
    </r>
    <r>
      <rPr>
        <sz val="10.5"/>
        <color rgb="FFFF0000"/>
        <rFont val="ＭＳ 明朝"/>
        <family val="1"/>
        <charset val="128"/>
      </rPr>
      <t>利用料</t>
    </r>
    <rPh sb="2" eb="4">
      <t>チケン</t>
    </rPh>
    <rPh sb="4" eb="6">
      <t>カンケイ</t>
    </rPh>
    <rPh sb="10" eb="13">
      <t>リヨウリョウ</t>
    </rPh>
    <phoneticPr fontId="2"/>
  </si>
  <si>
    <t xml:space="preserve"> (保管年数×6,400円）</t>
    <rPh sb="2" eb="4">
      <t>ホカン</t>
    </rPh>
    <rPh sb="4" eb="6">
      <t>ネンスウ</t>
    </rPh>
    <rPh sb="12" eb="13">
      <t>エン</t>
    </rPh>
    <phoneticPr fontId="2"/>
  </si>
  <si>
    <t>D　 治験関係システム利用料</t>
    <phoneticPr fontId="3"/>
  </si>
  <si>
    <t>新　規</t>
  </si>
  <si>
    <t>治験の期間　：　西暦　　　年　月　日　から　西暦　　　　年　月　日まで</t>
    <rPh sb="0" eb="2">
      <t>チケン</t>
    </rPh>
    <rPh sb="3" eb="5">
      <t>キカン</t>
    </rPh>
    <rPh sb="8" eb="10">
      <t>セイレキ</t>
    </rPh>
    <rPh sb="13" eb="14">
      <t>ネン</t>
    </rPh>
    <rPh sb="15" eb="16">
      <t>ツキ</t>
    </rPh>
    <rPh sb="17" eb="18">
      <t>ニチ</t>
    </rPh>
    <rPh sb="22" eb="24">
      <t>セイレキ</t>
    </rPh>
    <rPh sb="28" eb="29">
      <t>ネン</t>
    </rPh>
    <rPh sb="30" eb="31">
      <t>ツキ</t>
    </rPh>
    <rPh sb="32" eb="33">
      <t>ニチ</t>
    </rPh>
    <phoneticPr fontId="2"/>
  </si>
  <si>
    <t>契約期間　　：　契約締結日　から　西暦　　　年　　月　　日　まで</t>
    <rPh sb="0" eb="4">
      <t>ケイヤクキカン</t>
    </rPh>
    <rPh sb="8" eb="13">
      <t>ケイヤクテイケツヒ</t>
    </rPh>
    <rPh sb="17" eb="19">
      <t>セイレキ</t>
    </rPh>
    <rPh sb="22" eb="23">
      <t>ネン</t>
    </rPh>
    <rPh sb="25" eb="26">
      <t>ツキ</t>
    </rPh>
    <rPh sb="28" eb="29">
      <t>ニチ</t>
    </rPh>
    <phoneticPr fontId="2"/>
  </si>
  <si>
    <t>　</t>
  </si>
  <si>
    <r>
      <t>【継続契約_固定経費】　：</t>
    </r>
    <r>
      <rPr>
        <b/>
        <sz val="12"/>
        <color rgb="FFFF0000"/>
        <rFont val="ＭＳ Ｐゴシック"/>
        <family val="3"/>
        <charset val="128"/>
      </rPr>
      <t>年度当初に請求</t>
    </r>
    <rPh sb="1" eb="3">
      <t>ケイゾク</t>
    </rPh>
    <rPh sb="3" eb="5">
      <t>ケイヤク</t>
    </rPh>
    <rPh sb="6" eb="8">
      <t>コテイ</t>
    </rPh>
    <rPh sb="8" eb="10">
      <t>ケイヒ</t>
    </rPh>
    <rPh sb="13" eb="17">
      <t>ネンドトウショ</t>
    </rPh>
    <rPh sb="18" eb="20">
      <t>セイキュウ</t>
    </rPh>
    <phoneticPr fontId="2"/>
  </si>
  <si>
    <t>A　 審査費（令和〇年度）</t>
    <rPh sb="7" eb="9">
      <t>レイワ</t>
    </rPh>
    <rPh sb="10" eb="12">
      <t>ネンド</t>
    </rPh>
    <phoneticPr fontId="3"/>
  </si>
  <si>
    <t>D　 治験関係システム利用料（令和〇年度）</t>
    <rPh sb="3" eb="5">
      <t>チケン</t>
    </rPh>
    <rPh sb="5" eb="7">
      <t>カンケイ</t>
    </rPh>
    <rPh sb="11" eb="14">
      <t>リヨウリョウ</t>
    </rPh>
    <rPh sb="15" eb="17">
      <t>レイワ</t>
    </rPh>
    <rPh sb="18" eb="20">
      <t>ネンド</t>
    </rPh>
    <phoneticPr fontId="3"/>
  </si>
  <si>
    <t>64,000</t>
    <phoneticPr fontId="2"/>
  </si>
  <si>
    <t>(拡大治験：0円)</t>
    <rPh sb="1" eb="5">
      <t>カクダイチケン</t>
    </rPh>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</si>
</sst>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Red]\(0\)"/>
    <numFmt numFmtId="177" formatCode="#,##0_ "/>
    <numFmt numFmtId="178" formatCode="#,##0;[Red]#,##0"/>
    <numFmt numFmtId="179" formatCode="[$-F800]dddd\,\ mmmm\ dd\,\ yyyy"/>
    <numFmt numFmtId="180" formatCode="#,##0_);[Red]\(#,##0\)"/>
    <numFmt numFmtId="181" formatCode="0.0_ "/>
  </numFmts>
  <fonts count="7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5"/>
      <name val="ＭＳ 明朝"/>
      <family val="1"/>
      <charset val="128"/>
    </font>
    <font>
      <sz val="14"/>
      <name val="ＭＳ 明朝"/>
      <family val="1"/>
      <charset val="128"/>
    </font>
    <font>
      <sz val="11"/>
      <name val="ＭＳ 明朝"/>
      <family val="1"/>
      <charset val="128"/>
    </font>
    <font>
      <sz val="11"/>
      <name val="ＭＳ Ｐ明朝"/>
      <family val="1"/>
      <charset val="128"/>
    </font>
    <font>
      <u/>
      <sz val="14"/>
      <name val="ＭＳ 明朝"/>
      <family val="1"/>
      <charset val="128"/>
    </font>
    <font>
      <sz val="12"/>
      <name val="ＭＳ Ｐ明朝"/>
      <family val="1"/>
      <charset val="128"/>
    </font>
    <font>
      <sz val="8"/>
      <name val="ＭＳ Ｐ明朝"/>
      <family val="1"/>
      <charset val="128"/>
    </font>
    <font>
      <sz val="10.5"/>
      <color rgb="FF0070C0"/>
      <name val="ＭＳ 明朝"/>
      <family val="1"/>
      <charset val="128"/>
    </font>
    <font>
      <sz val="10"/>
      <name val="ＭＳ 明朝"/>
      <family val="1"/>
      <charset val="128"/>
    </font>
    <font>
      <b/>
      <sz val="14"/>
      <color theme="3"/>
      <name val="ＭＳ 明朝"/>
      <family val="1"/>
      <charset val="128"/>
    </font>
    <font>
      <b/>
      <u/>
      <sz val="16"/>
      <color theme="3"/>
      <name val="ＭＳ 明朝"/>
      <family val="1"/>
      <charset val="128"/>
    </font>
    <font>
      <b/>
      <sz val="12"/>
      <name val="ＭＳ Ｐゴシック"/>
      <family val="3"/>
      <charset val="128"/>
    </font>
    <font>
      <sz val="10.5"/>
      <color rgb="FFFF0000"/>
      <name val="ＭＳ 明朝"/>
      <family val="1"/>
      <charset val="128"/>
    </font>
    <font>
      <b/>
      <sz val="11"/>
      <color theme="1"/>
      <name val="ＭＳ Ｐゴシック"/>
      <family val="3"/>
      <charset val="128"/>
      <scheme val="minor"/>
    </font>
    <font>
      <b/>
      <sz val="10.5"/>
      <color rgb="FF0070C0"/>
      <name val="ＭＳ 明朝"/>
      <family val="1"/>
      <charset val="128"/>
    </font>
    <font>
      <sz val="11"/>
      <color theme="1"/>
      <name val="ＭＳ Ｐゴシック"/>
      <family val="2"/>
      <charset val="128"/>
      <scheme val="minor"/>
    </font>
    <font>
      <sz val="9"/>
      <name val="ＭＳ 明朝"/>
      <family val="1"/>
      <charset val="128"/>
    </font>
    <font>
      <sz val="9"/>
      <color rgb="FFFF0000"/>
      <name val="ＭＳ 明朝"/>
      <family val="1"/>
      <charset val="128"/>
    </font>
    <font>
      <sz val="11"/>
      <color theme="1"/>
      <name val="ＭＳ Ｐゴシック"/>
      <family val="3"/>
      <charset val="128"/>
      <scheme val="minor"/>
    </font>
    <font>
      <sz val="12"/>
      <name val="ＭＳ 明朝"/>
      <family val="1"/>
      <charset val="128"/>
    </font>
    <font>
      <b/>
      <sz val="10.5"/>
      <name val="ＭＳ 明朝"/>
      <family val="1"/>
      <charset val="128"/>
    </font>
    <font>
      <b/>
      <sz val="14"/>
      <name val="ＭＳ Ｐゴシック"/>
      <family val="3"/>
      <charset val="128"/>
    </font>
    <font>
      <b/>
      <sz val="14"/>
      <color theme="1"/>
      <name val="ＭＳ Ｐゴシック"/>
      <family val="3"/>
      <charset val="128"/>
      <scheme val="minor"/>
    </font>
    <font>
      <sz val="9"/>
      <name val="ＭＳ Ｐゴシック"/>
      <family val="3"/>
      <charset val="128"/>
    </font>
    <font>
      <b/>
      <sz val="11"/>
      <name val="ＭＳ Ｐゴシック"/>
      <family val="3"/>
      <charset val="128"/>
    </font>
    <font>
      <sz val="10"/>
      <color theme="1"/>
      <name val="ＭＳ Ｐゴシック"/>
      <family val="2"/>
      <charset val="128"/>
      <scheme val="minor"/>
    </font>
    <font>
      <b/>
      <sz val="9"/>
      <color indexed="81"/>
      <name val="ＭＳ Ｐゴシック"/>
      <family val="3"/>
      <charset val="128"/>
    </font>
    <font>
      <sz val="9"/>
      <color indexed="81"/>
      <name val="ＭＳ Ｐゴシック"/>
      <family val="3"/>
      <charset val="128"/>
    </font>
    <font>
      <sz val="10.5"/>
      <name val="ＭＳ ゴシック"/>
      <family val="3"/>
      <charset val="128"/>
    </font>
    <font>
      <sz val="11"/>
      <name val="ＭＳ ゴシック"/>
      <family val="3"/>
      <charset val="128"/>
    </font>
    <font>
      <sz val="10"/>
      <color rgb="FFFF0000"/>
      <name val="ＭＳ 明朝"/>
      <family val="1"/>
      <charset val="128"/>
    </font>
    <font>
      <b/>
      <sz val="10.5"/>
      <name val="ＭＳ ゴシック"/>
      <family val="3"/>
      <charset val="128"/>
    </font>
    <font>
      <b/>
      <sz val="10"/>
      <name val="ＭＳ ゴシック"/>
      <family val="3"/>
      <charset val="128"/>
    </font>
    <font>
      <sz val="10.5"/>
      <color rgb="FFFF0000"/>
      <name val="ＭＳ ゴシック"/>
      <family val="3"/>
      <charset val="128"/>
    </font>
    <font>
      <b/>
      <u/>
      <sz val="18"/>
      <color rgb="FFFF0000"/>
      <name val="ＭＳ 明朝"/>
      <family val="1"/>
      <charset val="128"/>
    </font>
    <font>
      <b/>
      <sz val="11"/>
      <name val="ＭＳ ゴシック"/>
      <family val="3"/>
      <charset val="128"/>
    </font>
    <font>
      <sz val="11"/>
      <color theme="1"/>
      <name val="ＭＳ ゴシック"/>
      <family val="3"/>
      <charset val="128"/>
    </font>
    <font>
      <b/>
      <sz val="9"/>
      <name val="ＭＳ 明朝"/>
      <family val="1"/>
      <charset val="128"/>
    </font>
    <font>
      <sz val="8"/>
      <name val="ＭＳ ゴシック"/>
      <family val="3"/>
      <charset val="128"/>
    </font>
    <font>
      <b/>
      <sz val="11"/>
      <color rgb="FFFF0000"/>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8"/>
      <color rgb="FFFF0000"/>
      <name val="ＭＳ 明朝"/>
      <family val="1"/>
      <charset val="128"/>
    </font>
    <font>
      <b/>
      <sz val="10"/>
      <color theme="1"/>
      <name val="ＭＳ Ｐゴシック"/>
      <family val="3"/>
      <charset val="128"/>
      <scheme val="minor"/>
    </font>
    <font>
      <b/>
      <sz val="9"/>
      <color theme="1"/>
      <name val="ＭＳ Ｐゴシック"/>
      <family val="3"/>
      <charset val="128"/>
      <scheme val="minor"/>
    </font>
    <font>
      <u/>
      <sz val="11"/>
      <color theme="10"/>
      <name val="ＭＳ Ｐゴシック"/>
      <family val="2"/>
      <charset val="128"/>
      <scheme val="minor"/>
    </font>
    <font>
      <sz val="12"/>
      <name val="ＭＳ Ｐゴシック"/>
      <family val="3"/>
      <charset val="128"/>
    </font>
    <font>
      <sz val="9"/>
      <color indexed="81"/>
      <name val="MS P ゴシック"/>
      <family val="3"/>
      <charset val="128"/>
    </font>
    <font>
      <sz val="12"/>
      <color rgb="FFFF0000"/>
      <name val="ＭＳ Ｐゴシック"/>
      <family val="3"/>
      <charset val="128"/>
    </font>
    <font>
      <sz val="18"/>
      <name val="ＭＳ Ｐゴシック"/>
      <family val="3"/>
      <charset val="128"/>
    </font>
    <font>
      <b/>
      <sz val="9"/>
      <color indexed="81"/>
      <name val="MS P ゴシック"/>
      <family val="3"/>
      <charset val="128"/>
    </font>
    <font>
      <sz val="14"/>
      <name val="ＭＳ Ｐゴシック"/>
      <family val="3"/>
      <charset val="128"/>
    </font>
    <font>
      <b/>
      <sz val="12"/>
      <color theme="1"/>
      <name val="ＭＳ Ｐゴシック"/>
      <family val="3"/>
      <charset val="128"/>
      <scheme val="minor"/>
    </font>
    <font>
      <b/>
      <sz val="11"/>
      <name val="ＭＳ 明朝"/>
      <family val="1"/>
      <charset val="128"/>
    </font>
    <font>
      <b/>
      <sz val="11"/>
      <name val="ＭＳ Ｐ明朝"/>
      <family val="1"/>
      <charset val="128"/>
    </font>
    <font>
      <b/>
      <sz val="12"/>
      <name val="ＭＳ Ｐ明朝"/>
      <family val="1"/>
      <charset val="128"/>
    </font>
    <font>
      <b/>
      <sz val="10.5"/>
      <color theme="1"/>
      <name val="ＭＳ Ｐゴシック"/>
      <family val="3"/>
      <charset val="128"/>
      <scheme val="minor"/>
    </font>
    <font>
      <b/>
      <sz val="10.5"/>
      <name val="ＭＳ Ｐゴシック"/>
      <family val="3"/>
      <charset val="128"/>
    </font>
    <font>
      <sz val="10.5"/>
      <color theme="1"/>
      <name val="ＭＳ Ｐゴシック"/>
      <family val="3"/>
      <charset val="128"/>
      <scheme val="minor"/>
    </font>
    <font>
      <sz val="10.5"/>
      <name val="ＭＳ Ｐゴシック"/>
      <family val="3"/>
      <charset val="128"/>
    </font>
    <font>
      <sz val="10.5"/>
      <color theme="1"/>
      <name val="ＭＳ Ｐゴシック"/>
      <family val="2"/>
      <charset val="128"/>
      <scheme val="minor"/>
    </font>
    <font>
      <sz val="10.5"/>
      <color theme="1"/>
      <name val="ＭＳ 明朝"/>
      <family val="1"/>
      <charset val="128"/>
    </font>
    <font>
      <b/>
      <sz val="18"/>
      <name val="ＭＳ ゴシック"/>
      <family val="3"/>
      <charset val="128"/>
    </font>
    <font>
      <b/>
      <sz val="18"/>
      <color theme="1"/>
      <name val="ＭＳ ゴシック"/>
      <family val="3"/>
      <charset val="128"/>
    </font>
    <font>
      <b/>
      <sz val="10.5"/>
      <color theme="1"/>
      <name val="ＭＳ Ｐゴシック"/>
      <family val="3"/>
      <charset val="128"/>
    </font>
    <font>
      <b/>
      <sz val="11"/>
      <color rgb="FFFF0000"/>
      <name val="ＭＳ 明朝"/>
      <family val="1"/>
      <charset val="128"/>
    </font>
    <font>
      <b/>
      <sz val="10.5"/>
      <color rgb="FFFF0000"/>
      <name val="ＭＳ Ｐゴシック"/>
      <family val="3"/>
      <charset val="128"/>
      <scheme val="minor"/>
    </font>
    <font>
      <b/>
      <sz val="11"/>
      <color indexed="81"/>
      <name val="MS P ゴシック"/>
      <family val="3"/>
      <charset val="128"/>
    </font>
    <font>
      <sz val="11"/>
      <color indexed="81"/>
      <name val="MS P ゴシック"/>
      <family val="3"/>
      <charset val="128"/>
    </font>
    <font>
      <sz val="10.5"/>
      <color rgb="FFFF0000"/>
      <name val="ＭＳ Ｐゴシック"/>
      <family val="2"/>
      <charset val="128"/>
      <scheme val="minor"/>
    </font>
    <font>
      <sz val="11"/>
      <color rgb="FFFF0000"/>
      <name val="ＭＳ Ｐゴシック"/>
      <family val="3"/>
      <charset val="128"/>
    </font>
    <font>
      <b/>
      <sz val="12"/>
      <color rgb="FFFF0000"/>
      <name val="ＭＳ Ｐゴシック"/>
      <family val="3"/>
      <charset val="128"/>
    </font>
  </fonts>
  <fills count="17">
    <fill>
      <patternFill patternType="none"/>
    </fill>
    <fill>
      <patternFill patternType="gray125"/>
    </fill>
    <fill>
      <patternFill patternType="solid">
        <fgColor rgb="FFFDFD63"/>
        <bgColor indexed="64"/>
      </patternFill>
    </fill>
    <fill>
      <patternFill patternType="solid">
        <fgColor theme="6" tint="0.39997558519241921"/>
        <bgColor indexed="64"/>
      </patternFill>
    </fill>
    <fill>
      <patternFill patternType="solid">
        <fgColor rgb="FF9FFC24"/>
        <bgColor indexed="64"/>
      </patternFill>
    </fill>
    <fill>
      <patternFill patternType="solid">
        <fgColor theme="0" tint="-0.14999847407452621"/>
        <bgColor indexed="64"/>
      </patternFill>
    </fill>
    <fill>
      <patternFill patternType="solid">
        <fgColor rgb="FFFFCCFF"/>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AD6F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CCCCFF"/>
        <bgColor indexed="64"/>
      </patternFill>
    </fill>
    <fill>
      <patternFill patternType="solid">
        <fgColor theme="9" tint="0.59999389629810485"/>
        <bgColor indexed="64"/>
      </patternFill>
    </fill>
    <fill>
      <patternFill patternType="solid">
        <fgColor rgb="FFDDDDDD"/>
        <bgColor indexed="64"/>
      </patternFill>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6">
    <xf numFmtId="0" fontId="0" fillId="0" borderId="0">
      <alignment vertical="center"/>
    </xf>
    <xf numFmtId="0" fontId="1" fillId="0" borderId="0">
      <alignment vertical="center"/>
    </xf>
    <xf numFmtId="0" fontId="1"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49" fillId="0" borderId="0" applyNumberFormat="0" applyFill="0" applyBorder="0" applyAlignment="0" applyProtection="0">
      <alignment vertical="center"/>
    </xf>
  </cellStyleXfs>
  <cellXfs count="633">
    <xf numFmtId="0" fontId="0" fillId="0" borderId="0" xfId="0">
      <alignment vertical="center"/>
    </xf>
    <xf numFmtId="0" fontId="4" fillId="0" borderId="0" xfId="1" applyFont="1">
      <alignment vertical="center"/>
    </xf>
    <xf numFmtId="0" fontId="1" fillId="0" borderId="0" xfId="1">
      <alignment vertical="center"/>
    </xf>
    <xf numFmtId="0" fontId="4" fillId="0" borderId="0" xfId="2" applyFont="1" applyAlignment="1">
      <alignment vertical="center"/>
    </xf>
    <xf numFmtId="0" fontId="4" fillId="0" borderId="0" xfId="1" applyFont="1" applyAlignment="1">
      <alignment vertical="center" wrapText="1"/>
    </xf>
    <xf numFmtId="0" fontId="4" fillId="0" borderId="0" xfId="2" applyFont="1" applyAlignment="1">
      <alignment horizontal="left" vertical="center"/>
    </xf>
    <xf numFmtId="176" fontId="7" fillId="0" borderId="0" xfId="2" applyNumberFormat="1" applyFont="1" applyAlignment="1">
      <alignment vertical="center"/>
    </xf>
    <xf numFmtId="176" fontId="9" fillId="0" borderId="0" xfId="2" applyNumberFormat="1" applyFont="1" applyAlignment="1">
      <alignment horizontal="center" vertical="center"/>
    </xf>
    <xf numFmtId="0" fontId="1" fillId="0" borderId="0" xfId="2"/>
    <xf numFmtId="176" fontId="9" fillId="0" borderId="0" xfId="2" applyNumberFormat="1" applyFont="1" applyAlignment="1">
      <alignment vertical="center"/>
    </xf>
    <xf numFmtId="0" fontId="1" fillId="0" borderId="0" xfId="2" applyAlignment="1">
      <alignment vertical="center"/>
    </xf>
    <xf numFmtId="0" fontId="1" fillId="0" borderId="0" xfId="2" applyAlignment="1">
      <alignment wrapText="1"/>
    </xf>
    <xf numFmtId="0" fontId="4" fillId="0" borderId="0" xfId="2" applyFont="1" applyAlignment="1">
      <alignment horizontal="left"/>
    </xf>
    <xf numFmtId="0" fontId="9" fillId="0" borderId="0" xfId="2" applyFont="1" applyAlignment="1">
      <alignment vertical="top"/>
    </xf>
    <xf numFmtId="0" fontId="4" fillId="0" borderId="0" xfId="2" applyFont="1"/>
    <xf numFmtId="176" fontId="7" fillId="0" borderId="0" xfId="2" applyNumberFormat="1" applyFont="1" applyAlignment="1">
      <alignment vertical="top"/>
    </xf>
    <xf numFmtId="0" fontId="4" fillId="0" borderId="5" xfId="2" applyFont="1" applyBorder="1" applyAlignment="1">
      <alignment horizontal="left" vertical="center"/>
    </xf>
    <xf numFmtId="0" fontId="1" fillId="0" borderId="0" xfId="1" applyAlignment="1">
      <alignment horizontal="left" vertical="center"/>
    </xf>
    <xf numFmtId="178" fontId="11" fillId="0" borderId="0" xfId="2" applyNumberFormat="1" applyFont="1" applyAlignment="1">
      <alignment horizontal="right" wrapText="1"/>
    </xf>
    <xf numFmtId="178" fontId="13" fillId="0" borderId="0" xfId="2" applyNumberFormat="1" applyFont="1" applyAlignment="1">
      <alignment horizontal="right" wrapText="1"/>
    </xf>
    <xf numFmtId="0" fontId="4" fillId="0" borderId="0" xfId="2" applyFont="1" applyAlignment="1">
      <alignment horizontal="left" vertical="center" wrapText="1"/>
    </xf>
    <xf numFmtId="0" fontId="1" fillId="0" borderId="0" xfId="1" applyAlignment="1">
      <alignment horizontal="right" vertical="center"/>
    </xf>
    <xf numFmtId="176" fontId="10" fillId="0" borderId="0" xfId="2" applyNumberFormat="1" applyFont="1" applyAlignment="1">
      <alignment vertical="center" wrapText="1"/>
    </xf>
    <xf numFmtId="0" fontId="4" fillId="0" borderId="0" xfId="2" applyFont="1" applyAlignment="1">
      <alignment horizontal="center" vertical="center" wrapText="1"/>
    </xf>
    <xf numFmtId="0" fontId="0" fillId="0" borderId="0" xfId="0" applyAlignment="1">
      <alignment horizontal="center" vertical="center"/>
    </xf>
    <xf numFmtId="0" fontId="17" fillId="0" borderId="0" xfId="0" applyFont="1" applyAlignment="1">
      <alignment horizontal="center" vertical="center" wrapText="1"/>
    </xf>
    <xf numFmtId="0" fontId="17" fillId="0" borderId="0" xfId="0" applyFont="1">
      <alignment vertical="center"/>
    </xf>
    <xf numFmtId="178" fontId="4" fillId="0" borderId="0" xfId="2" applyNumberFormat="1" applyFont="1" applyAlignment="1">
      <alignment horizontal="left" wrapText="1"/>
    </xf>
    <xf numFmtId="178" fontId="18" fillId="0" borderId="0" xfId="2" applyNumberFormat="1" applyFont="1" applyAlignment="1">
      <alignment horizontal="right" wrapText="1"/>
    </xf>
    <xf numFmtId="0" fontId="4" fillId="0" borderId="0" xfId="1" applyFont="1" applyAlignment="1">
      <alignment horizontal="center" vertical="center"/>
    </xf>
    <xf numFmtId="0" fontId="23" fillId="0" borderId="0" xfId="1" applyFont="1" applyAlignment="1">
      <alignment horizontal="left" vertical="center"/>
    </xf>
    <xf numFmtId="178" fontId="14" fillId="0" borderId="0" xfId="2" applyNumberFormat="1" applyFont="1" applyAlignment="1">
      <alignment horizontal="right" wrapText="1"/>
    </xf>
    <xf numFmtId="0" fontId="17" fillId="0" borderId="10" xfId="0" applyFont="1" applyBorder="1" applyAlignment="1">
      <alignment horizontal="center" vertical="center" wrapText="1"/>
    </xf>
    <xf numFmtId="0" fontId="17" fillId="0" borderId="10" xfId="0" applyFont="1" applyBorder="1">
      <alignment vertical="center"/>
    </xf>
    <xf numFmtId="176" fontId="10" fillId="0" borderId="0" xfId="2" applyNumberFormat="1" applyFont="1" applyAlignment="1">
      <alignment wrapText="1"/>
    </xf>
    <xf numFmtId="0" fontId="1" fillId="0" borderId="0" xfId="1" applyAlignment="1"/>
    <xf numFmtId="0" fontId="15" fillId="0" borderId="0" xfId="1" applyFont="1" applyAlignment="1">
      <alignment horizontal="right" vertical="center"/>
    </xf>
    <xf numFmtId="0" fontId="4" fillId="0" borderId="5" xfId="2" applyFont="1" applyBorder="1" applyAlignment="1">
      <alignment horizontal="center" vertical="center"/>
    </xf>
    <xf numFmtId="0" fontId="4" fillId="0" borderId="3" xfId="2" applyFont="1" applyBorder="1" applyAlignment="1">
      <alignment horizontal="left" vertical="center" shrinkToFit="1"/>
    </xf>
    <xf numFmtId="178" fontId="18" fillId="2" borderId="2" xfId="2" applyNumberFormat="1" applyFont="1" applyFill="1" applyBorder="1" applyAlignment="1">
      <alignment horizontal="right" vertical="center" wrapText="1"/>
    </xf>
    <xf numFmtId="178" fontId="20" fillId="0" borderId="3" xfId="2" applyNumberFormat="1" applyFont="1" applyBorder="1" applyAlignment="1">
      <alignment horizontal="left" vertical="center" wrapText="1"/>
    </xf>
    <xf numFmtId="0" fontId="32" fillId="5" borderId="1" xfId="1" applyFont="1" applyFill="1" applyBorder="1" applyAlignment="1">
      <alignment horizontal="center" vertical="center"/>
    </xf>
    <xf numFmtId="0" fontId="33" fillId="5" borderId="1" xfId="1" applyFont="1" applyFill="1" applyBorder="1" applyAlignment="1">
      <alignment horizontal="center" vertical="center"/>
    </xf>
    <xf numFmtId="0" fontId="28" fillId="0" borderId="0" xfId="1" applyFont="1" applyAlignment="1">
      <alignment horizontal="left" vertical="center"/>
    </xf>
    <xf numFmtId="178" fontId="4" fillId="0" borderId="3" xfId="2" applyNumberFormat="1" applyFont="1" applyBorder="1" applyAlignment="1">
      <alignment horizontal="left" vertical="center" wrapText="1"/>
    </xf>
    <xf numFmtId="0" fontId="16" fillId="0" borderId="0" xfId="2" applyFont="1" applyAlignment="1">
      <alignment horizontal="left" vertical="center"/>
    </xf>
    <xf numFmtId="0" fontId="16" fillId="0" borderId="0" xfId="2" applyFont="1" applyAlignment="1">
      <alignment horizontal="left" vertical="center" wrapText="1"/>
    </xf>
    <xf numFmtId="0" fontId="16" fillId="0" borderId="0" xfId="2" applyFont="1" applyAlignment="1">
      <alignment horizontal="center" vertical="center" wrapText="1"/>
    </xf>
    <xf numFmtId="0" fontId="4" fillId="0" borderId="5" xfId="2" applyFont="1" applyBorder="1" applyAlignment="1">
      <alignment vertical="center"/>
    </xf>
    <xf numFmtId="41" fontId="4" fillId="2" borderId="2" xfId="2" applyNumberFormat="1" applyFont="1" applyFill="1" applyBorder="1" applyAlignment="1">
      <alignment horizontal="right" vertical="center"/>
    </xf>
    <xf numFmtId="0" fontId="4" fillId="0" borderId="0" xfId="1" applyFont="1" applyAlignment="1">
      <alignment horizontal="right"/>
    </xf>
    <xf numFmtId="0" fontId="38" fillId="0" borderId="0" xfId="1" applyFont="1">
      <alignment vertical="center"/>
    </xf>
    <xf numFmtId="178" fontId="4" fillId="0" borderId="5" xfId="2" applyNumberFormat="1" applyFont="1" applyBorder="1" applyAlignment="1">
      <alignment horizontal="right" vertical="center" wrapText="1"/>
    </xf>
    <xf numFmtId="0" fontId="6" fillId="0" borderId="0" xfId="1" applyFont="1" applyAlignment="1">
      <alignment horizontal="center" vertical="center" wrapText="1"/>
    </xf>
    <xf numFmtId="0" fontId="4" fillId="0" borderId="0" xfId="1" applyFont="1" applyAlignment="1">
      <alignment horizontal="center" vertical="center" wrapText="1"/>
    </xf>
    <xf numFmtId="0" fontId="1" fillId="0" borderId="3" xfId="1" applyBorder="1">
      <alignment vertical="center"/>
    </xf>
    <xf numFmtId="41" fontId="4" fillId="2" borderId="2" xfId="2" applyNumberFormat="1" applyFont="1" applyFill="1" applyBorder="1" applyAlignment="1">
      <alignment horizontal="center" vertical="center"/>
    </xf>
    <xf numFmtId="0" fontId="4" fillId="0" borderId="15" xfId="2" applyFont="1" applyBorder="1" applyAlignment="1">
      <alignment horizontal="center" vertical="center" wrapText="1"/>
    </xf>
    <xf numFmtId="178" fontId="4" fillId="0" borderId="15" xfId="2" applyNumberFormat="1" applyFont="1" applyBorder="1" applyAlignment="1">
      <alignment horizontal="right" wrapText="1"/>
    </xf>
    <xf numFmtId="178" fontId="20" fillId="0" borderId="5" xfId="2" applyNumberFormat="1" applyFont="1" applyBorder="1" applyAlignment="1">
      <alignment horizontal="left" vertical="center" wrapText="1"/>
    </xf>
    <xf numFmtId="0" fontId="4" fillId="5" borderId="2" xfId="2" applyFont="1" applyFill="1" applyBorder="1" applyAlignment="1">
      <alignment horizontal="center" vertical="center" wrapText="1"/>
    </xf>
    <xf numFmtId="0" fontId="35" fillId="4" borderId="19" xfId="2" applyFont="1" applyFill="1" applyBorder="1" applyAlignment="1">
      <alignment horizontal="center" vertical="center" wrapText="1"/>
    </xf>
    <xf numFmtId="0" fontId="36" fillId="4" borderId="19" xfId="2" applyFont="1" applyFill="1" applyBorder="1" applyAlignment="1">
      <alignment horizontal="center" vertical="center" wrapText="1"/>
    </xf>
    <xf numFmtId="0" fontId="6" fillId="0" borderId="15" xfId="1" applyFont="1" applyBorder="1" applyAlignment="1">
      <alignment horizontal="center" vertical="center"/>
    </xf>
    <xf numFmtId="0" fontId="0" fillId="0" borderId="0" xfId="0" applyAlignment="1">
      <alignment vertical="center" wrapText="1"/>
    </xf>
    <xf numFmtId="49" fontId="0" fillId="6" borderId="4" xfId="0" applyNumberForma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40" fillId="0" borderId="1" xfId="0" applyFont="1" applyBorder="1" applyAlignment="1">
      <alignment vertical="center" wrapText="1"/>
    </xf>
    <xf numFmtId="0" fontId="0" fillId="0" borderId="1" xfId="0" applyBorder="1" applyAlignment="1">
      <alignment horizontal="center" vertical="center" wrapText="1"/>
    </xf>
    <xf numFmtId="0" fontId="44" fillId="0" borderId="0" xfId="0" applyFont="1" applyAlignment="1">
      <alignment vertical="center" wrapText="1"/>
    </xf>
    <xf numFmtId="0" fontId="45" fillId="0" borderId="0" xfId="0" applyFont="1" applyAlignment="1">
      <alignment vertical="center" wrapText="1"/>
    </xf>
    <xf numFmtId="49" fontId="44" fillId="0" borderId="0" xfId="0" applyNumberFormat="1" applyFont="1" applyAlignment="1">
      <alignment horizontal="center" vertical="center" wrapText="1"/>
    </xf>
    <xf numFmtId="49" fontId="44" fillId="0" borderId="0" xfId="0" applyNumberFormat="1" applyFont="1" applyAlignment="1">
      <alignment vertical="center" wrapText="1"/>
    </xf>
    <xf numFmtId="0" fontId="44" fillId="0" borderId="0" xfId="0" applyFont="1" applyAlignment="1">
      <alignment horizontal="left" vertical="center" wrapText="1"/>
    </xf>
    <xf numFmtId="0" fontId="44" fillId="0" borderId="0" xfId="0" applyFont="1" applyAlignment="1">
      <alignment horizontal="center" vertical="center" wrapText="1"/>
    </xf>
    <xf numFmtId="38" fontId="22" fillId="0" borderId="0" xfId="3" applyFont="1" applyFill="1" applyAlignment="1">
      <alignment horizontal="left" vertical="center" wrapText="1"/>
    </xf>
    <xf numFmtId="49" fontId="26" fillId="0" borderId="0" xfId="0" applyNumberFormat="1" applyFont="1" applyAlignment="1">
      <alignment horizontal="left" vertical="center"/>
    </xf>
    <xf numFmtId="49" fontId="0" fillId="0" borderId="0" xfId="0" applyNumberFormat="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49" fontId="1" fillId="0" borderId="0" xfId="1" applyNumberFormat="1">
      <alignment vertical="center"/>
    </xf>
    <xf numFmtId="0" fontId="4" fillId="0" borderId="2" xfId="2" applyFont="1" applyBorder="1" applyAlignment="1">
      <alignment horizontal="center" vertical="center" wrapText="1"/>
    </xf>
    <xf numFmtId="0" fontId="4" fillId="0" borderId="5" xfId="2" applyFont="1" applyBorder="1" applyAlignment="1">
      <alignment horizontal="center" vertical="center" wrapText="1"/>
    </xf>
    <xf numFmtId="0" fontId="17" fillId="0" borderId="0" xfId="0" applyFont="1" applyAlignment="1">
      <alignment horizontal="left"/>
    </xf>
    <xf numFmtId="178" fontId="1" fillId="0" borderId="0" xfId="1" applyNumberFormat="1">
      <alignment vertical="center"/>
    </xf>
    <xf numFmtId="0" fontId="24" fillId="0" borderId="0" xfId="2" applyFont="1" applyAlignment="1">
      <alignment horizontal="left" vertical="center"/>
    </xf>
    <xf numFmtId="0" fontId="4" fillId="0" borderId="0" xfId="2" applyFont="1" applyAlignment="1">
      <alignment horizontal="left" shrinkToFit="1"/>
    </xf>
    <xf numFmtId="0" fontId="28" fillId="4" borderId="19" xfId="1" applyFont="1" applyFill="1" applyBorder="1" applyAlignment="1">
      <alignment horizontal="center" vertical="center" shrinkToFit="1"/>
    </xf>
    <xf numFmtId="0" fontId="17" fillId="0" borderId="0" xfId="0" applyFont="1" applyAlignment="1">
      <alignment horizontal="center" vertical="center"/>
    </xf>
    <xf numFmtId="0" fontId="24" fillId="0" borderId="0" xfId="2" applyFont="1" applyAlignment="1">
      <alignment horizontal="left" vertical="center" shrinkToFit="1"/>
    </xf>
    <xf numFmtId="0" fontId="47" fillId="0" borderId="0" xfId="0" applyFont="1" applyAlignment="1">
      <alignment horizontal="center" vertical="center"/>
    </xf>
    <xf numFmtId="0" fontId="28" fillId="0" borderId="0" xfId="1" applyFont="1" applyAlignment="1">
      <alignment horizontal="center" vertical="center" shrinkToFit="1"/>
    </xf>
    <xf numFmtId="0" fontId="48" fillId="0" borderId="0" xfId="0" applyFont="1" applyAlignment="1">
      <alignment horizontal="left" vertical="center"/>
    </xf>
    <xf numFmtId="0" fontId="48" fillId="0" borderId="0" xfId="0" applyFont="1" applyAlignment="1">
      <alignment horizontal="center" vertical="center"/>
    </xf>
    <xf numFmtId="0" fontId="41" fillId="0" borderId="0" xfId="2" applyFont="1" applyAlignment="1">
      <alignment horizontal="left" vertical="center" shrinkToFit="1"/>
    </xf>
    <xf numFmtId="178" fontId="4" fillId="0" borderId="5" xfId="2" applyNumberFormat="1" applyFont="1" applyBorder="1" applyAlignment="1">
      <alignment horizontal="left" vertical="center" wrapText="1"/>
    </xf>
    <xf numFmtId="178" fontId="18" fillId="0" borderId="10" xfId="2" applyNumberFormat="1" applyFont="1" applyBorder="1" applyAlignment="1">
      <alignment horizontal="right" wrapText="1"/>
    </xf>
    <xf numFmtId="178" fontId="20" fillId="0" borderId="11" xfId="2" applyNumberFormat="1" applyFont="1" applyBorder="1" applyAlignment="1">
      <alignment horizontal="left" wrapText="1"/>
    </xf>
    <xf numFmtId="0" fontId="4" fillId="0" borderId="2" xfId="1" applyFont="1" applyBorder="1">
      <alignment vertical="center"/>
    </xf>
    <xf numFmtId="0" fontId="1" fillId="0" borderId="5" xfId="2" applyBorder="1" applyAlignment="1">
      <alignment vertical="center"/>
    </xf>
    <xf numFmtId="0" fontId="17" fillId="0" borderId="0" xfId="0" applyFont="1" applyAlignment="1"/>
    <xf numFmtId="0" fontId="43" fillId="0" borderId="0" xfId="0" applyFont="1" applyAlignment="1">
      <alignment vertical="center" wrapText="1"/>
    </xf>
    <xf numFmtId="0" fontId="17" fillId="0" borderId="15" xfId="0" applyFont="1" applyBorder="1" applyAlignment="1"/>
    <xf numFmtId="0" fontId="35" fillId="4" borderId="20" xfId="2" applyFont="1" applyFill="1" applyBorder="1" applyAlignment="1">
      <alignment horizontal="center" vertical="center" wrapText="1"/>
    </xf>
    <xf numFmtId="0" fontId="44" fillId="0" borderId="6" xfId="0" applyFont="1" applyBorder="1" applyAlignment="1">
      <alignment horizontal="left" vertical="center" wrapText="1"/>
    </xf>
    <xf numFmtId="178" fontId="4" fillId="2" borderId="6" xfId="2" applyNumberFormat="1" applyFont="1" applyFill="1" applyBorder="1" applyAlignment="1">
      <alignment horizontal="right" vertical="center" wrapText="1"/>
    </xf>
    <xf numFmtId="0" fontId="50" fillId="0" borderId="0" xfId="0" applyFont="1">
      <alignment vertical="center"/>
    </xf>
    <xf numFmtId="0" fontId="49" fillId="0" borderId="0" xfId="5">
      <alignment vertical="center"/>
    </xf>
    <xf numFmtId="0" fontId="50" fillId="0" borderId="26" xfId="0" applyFont="1" applyBorder="1">
      <alignment vertical="center"/>
    </xf>
    <xf numFmtId="0" fontId="25" fillId="0" borderId="0" xfId="0" applyFont="1" applyAlignment="1">
      <alignment horizontal="center" vertical="center"/>
    </xf>
    <xf numFmtId="0" fontId="50" fillId="0" borderId="5" xfId="0" applyFont="1" applyBorder="1">
      <alignment vertical="center"/>
    </xf>
    <xf numFmtId="0" fontId="50" fillId="0" borderId="3" xfId="0" applyFont="1" applyBorder="1">
      <alignment vertical="center"/>
    </xf>
    <xf numFmtId="0" fontId="50" fillId="0" borderId="5" xfId="1" applyFont="1" applyBorder="1">
      <alignment vertical="center"/>
    </xf>
    <xf numFmtId="0" fontId="50" fillId="0" borderId="5" xfId="1" applyFont="1" applyBorder="1" applyAlignment="1">
      <alignment horizontal="center" vertical="center"/>
    </xf>
    <xf numFmtId="0" fontId="50" fillId="0" borderId="0" xfId="0" applyFont="1" applyAlignment="1">
      <alignment horizontal="right" vertical="center"/>
    </xf>
    <xf numFmtId="177" fontId="50" fillId="0" borderId="0" xfId="0" applyNumberFormat="1" applyFont="1">
      <alignment vertical="center"/>
    </xf>
    <xf numFmtId="179" fontId="50" fillId="0" borderId="0" xfId="0" applyNumberFormat="1" applyFont="1">
      <alignment vertical="center"/>
    </xf>
    <xf numFmtId="0" fontId="50" fillId="0" borderId="14" xfId="0" applyFont="1" applyBorder="1" applyAlignment="1">
      <alignment vertical="center" wrapText="1"/>
    </xf>
    <xf numFmtId="0" fontId="50" fillId="0" borderId="10" xfId="0" applyFont="1" applyBorder="1">
      <alignment vertical="center"/>
    </xf>
    <xf numFmtId="0" fontId="50" fillId="0" borderId="15" xfId="0" applyFont="1" applyBorder="1">
      <alignment vertical="center"/>
    </xf>
    <xf numFmtId="0" fontId="50" fillId="0" borderId="10" xfId="1" applyFont="1" applyBorder="1">
      <alignment vertical="center"/>
    </xf>
    <xf numFmtId="0" fontId="50" fillId="0" borderId="10" xfId="1" applyFont="1" applyBorder="1" applyAlignment="1">
      <alignment horizontal="center" vertical="center"/>
    </xf>
    <xf numFmtId="0" fontId="0" fillId="0" borderId="3" xfId="0" applyBorder="1">
      <alignment vertical="center"/>
    </xf>
    <xf numFmtId="0" fontId="50" fillId="0" borderId="0" xfId="0" applyFont="1" applyAlignment="1">
      <alignment horizontal="left" vertical="center"/>
    </xf>
    <xf numFmtId="0" fontId="15" fillId="0" borderId="0" xfId="0" applyFont="1" applyAlignment="1">
      <alignment horizontal="right" vertical="center"/>
    </xf>
    <xf numFmtId="180" fontId="15" fillId="0" borderId="0" xfId="1" applyNumberFormat="1" applyFont="1">
      <alignment vertical="center"/>
    </xf>
    <xf numFmtId="0" fontId="0" fillId="0" borderId="5" xfId="0" applyBorder="1">
      <alignment vertical="center"/>
    </xf>
    <xf numFmtId="0" fontId="50" fillId="0" borderId="5" xfId="0" applyFont="1" applyBorder="1" applyAlignment="1">
      <alignment horizontal="center" vertical="center"/>
    </xf>
    <xf numFmtId="0" fontId="25" fillId="0" borderId="0" xfId="0" applyFont="1">
      <alignment vertical="center"/>
    </xf>
    <xf numFmtId="0" fontId="50" fillId="0" borderId="26" xfId="0" applyFont="1" applyBorder="1" applyAlignment="1">
      <alignment horizontal="center" vertical="center"/>
    </xf>
    <xf numFmtId="0" fontId="0" fillId="0" borderId="15" xfId="0" applyBorder="1">
      <alignment vertical="center"/>
    </xf>
    <xf numFmtId="176" fontId="10" fillId="0" borderId="6" xfId="2" applyNumberFormat="1" applyFont="1" applyBorder="1" applyAlignment="1">
      <alignment vertical="center" wrapText="1"/>
    </xf>
    <xf numFmtId="0" fontId="15" fillId="0" borderId="0" xfId="0" applyFont="1">
      <alignment vertical="center"/>
    </xf>
    <xf numFmtId="0" fontId="50" fillId="12" borderId="0" xfId="0" applyFont="1" applyFill="1">
      <alignment vertical="center"/>
    </xf>
    <xf numFmtId="0" fontId="4" fillId="5" borderId="8" xfId="2" applyFont="1" applyFill="1" applyBorder="1" applyAlignment="1">
      <alignment horizontal="center" vertical="center" wrapText="1"/>
    </xf>
    <xf numFmtId="180" fontId="50" fillId="0" borderId="9" xfId="0" applyNumberFormat="1" applyFont="1" applyBorder="1">
      <alignment vertical="center"/>
    </xf>
    <xf numFmtId="180" fontId="50" fillId="0" borderId="10" xfId="0" applyNumberFormat="1" applyFont="1" applyBorder="1">
      <alignment vertical="center"/>
    </xf>
    <xf numFmtId="0" fontId="1" fillId="4" borderId="19" xfId="1" applyFill="1" applyBorder="1">
      <alignment vertical="center"/>
    </xf>
    <xf numFmtId="180" fontId="18" fillId="2" borderId="2" xfId="2" applyNumberFormat="1" applyFont="1" applyFill="1" applyBorder="1" applyAlignment="1">
      <alignment horizontal="right" vertical="center" wrapText="1"/>
    </xf>
    <xf numFmtId="41" fontId="4" fillId="0" borderId="5" xfId="2" applyNumberFormat="1" applyFont="1" applyBorder="1" applyAlignment="1">
      <alignment horizontal="right" vertical="center" wrapText="1"/>
    </xf>
    <xf numFmtId="0" fontId="50" fillId="0" borderId="0" xfId="0" applyFont="1" applyAlignment="1">
      <alignment vertical="center" wrapText="1"/>
    </xf>
    <xf numFmtId="0" fontId="50" fillId="0" borderId="33" xfId="0" applyFont="1" applyBorder="1" applyAlignment="1">
      <alignment horizontal="right" vertical="center"/>
    </xf>
    <xf numFmtId="0" fontId="53" fillId="0" borderId="33" xfId="0" applyFont="1" applyBorder="1">
      <alignment vertical="center"/>
    </xf>
    <xf numFmtId="0" fontId="50" fillId="2" borderId="10" xfId="1" applyFont="1" applyFill="1" applyBorder="1" applyAlignment="1">
      <alignment vertical="center" shrinkToFit="1"/>
    </xf>
    <xf numFmtId="0" fontId="50" fillId="0" borderId="3" xfId="1" applyFont="1" applyBorder="1">
      <alignment vertical="center"/>
    </xf>
    <xf numFmtId="0" fontId="15" fillId="0" borderId="0" xfId="0" applyFont="1" applyAlignment="1">
      <alignment horizontal="center" vertical="center"/>
    </xf>
    <xf numFmtId="41" fontId="53" fillId="0" borderId="0" xfId="3" applyNumberFormat="1" applyFont="1" applyFill="1" applyBorder="1" applyAlignment="1">
      <alignment horizontal="right" vertical="center"/>
    </xf>
    <xf numFmtId="0" fontId="53" fillId="0" borderId="0" xfId="0" applyFont="1">
      <alignment vertical="center"/>
    </xf>
    <xf numFmtId="41" fontId="4" fillId="2" borderId="5" xfId="2" applyNumberFormat="1" applyFont="1" applyFill="1" applyBorder="1" applyAlignment="1">
      <alignment horizontal="right" vertical="center"/>
    </xf>
    <xf numFmtId="0" fontId="33" fillId="0" borderId="10" xfId="1" applyFont="1" applyBorder="1" applyAlignment="1">
      <alignment horizontal="center" vertical="center"/>
    </xf>
    <xf numFmtId="0" fontId="6" fillId="0" borderId="10" xfId="1" applyFont="1" applyBorder="1" applyAlignment="1">
      <alignment horizontal="left" vertical="center" wrapText="1"/>
    </xf>
    <xf numFmtId="0" fontId="32" fillId="0" borderId="10" xfId="1" applyFont="1" applyBorder="1" applyAlignment="1">
      <alignment horizontal="center" vertical="center"/>
    </xf>
    <xf numFmtId="0" fontId="4" fillId="0" borderId="10" xfId="1" applyFont="1" applyBorder="1" applyAlignment="1">
      <alignment horizontal="center" vertical="center" wrapText="1"/>
    </xf>
    <xf numFmtId="0" fontId="17" fillId="0" borderId="15" xfId="0" applyFont="1" applyBorder="1">
      <alignment vertical="center"/>
    </xf>
    <xf numFmtId="41" fontId="6" fillId="2" borderId="9" xfId="1" applyNumberFormat="1" applyFont="1" applyFill="1" applyBorder="1" applyAlignment="1">
      <alignment horizontal="right" vertical="center"/>
    </xf>
    <xf numFmtId="180" fontId="11" fillId="2" borderId="2" xfId="2" applyNumberFormat="1" applyFont="1" applyFill="1" applyBorder="1" applyAlignment="1">
      <alignment horizontal="right" vertical="center"/>
    </xf>
    <xf numFmtId="181" fontId="50" fillId="0" borderId="15" xfId="0" applyNumberFormat="1" applyFont="1" applyBorder="1" applyAlignment="1">
      <alignment horizontal="center" vertical="center"/>
    </xf>
    <xf numFmtId="49" fontId="4" fillId="0" borderId="1" xfId="2" applyNumberFormat="1" applyFont="1" applyBorder="1" applyAlignment="1">
      <alignment horizontal="center" vertical="center" wrapText="1"/>
    </xf>
    <xf numFmtId="3" fontId="50" fillId="2" borderId="10" xfId="1" applyNumberFormat="1" applyFont="1" applyFill="1" applyBorder="1" applyAlignment="1">
      <alignment vertical="center" shrinkToFit="1"/>
    </xf>
    <xf numFmtId="0" fontId="32" fillId="5" borderId="1" xfId="2" applyFont="1" applyFill="1" applyBorder="1" applyAlignment="1">
      <alignment horizontal="center" vertical="center"/>
    </xf>
    <xf numFmtId="49" fontId="4" fillId="5" borderId="1" xfId="2" applyNumberFormat="1" applyFont="1" applyFill="1" applyBorder="1" applyAlignment="1">
      <alignment horizontal="center" vertical="center" wrapText="1"/>
    </xf>
    <xf numFmtId="177" fontId="4" fillId="2" borderId="2" xfId="2" applyNumberFormat="1" applyFont="1" applyFill="1" applyBorder="1" applyAlignment="1">
      <alignment horizontal="right" vertical="center"/>
    </xf>
    <xf numFmtId="0" fontId="17" fillId="4" borderId="19" xfId="0" applyFont="1" applyFill="1" applyBorder="1" applyAlignment="1">
      <alignment horizontal="center" vertical="center" shrinkToFit="1"/>
    </xf>
    <xf numFmtId="0" fontId="50" fillId="5" borderId="0" xfId="0" applyFont="1" applyFill="1">
      <alignment vertical="center"/>
    </xf>
    <xf numFmtId="0" fontId="0" fillId="8" borderId="1" xfId="0" applyFill="1" applyBorder="1" applyAlignment="1">
      <alignment horizontal="center" vertical="center" wrapText="1"/>
    </xf>
    <xf numFmtId="49" fontId="0" fillId="6" borderId="2" xfId="0" applyNumberFormat="1" applyFill="1" applyBorder="1" applyAlignment="1">
      <alignment vertical="center" wrapText="1"/>
    </xf>
    <xf numFmtId="0" fontId="0" fillId="0" borderId="4" xfId="0" applyBorder="1" applyAlignment="1">
      <alignment horizontal="center" vertical="center" wrapText="1"/>
    </xf>
    <xf numFmtId="41" fontId="0" fillId="0" borderId="1" xfId="0" applyNumberFormat="1" applyBorder="1" applyAlignment="1">
      <alignment horizontal="center" vertical="center" wrapText="1"/>
    </xf>
    <xf numFmtId="0" fontId="50" fillId="0" borderId="17" xfId="0" applyFont="1" applyBorder="1">
      <alignment vertical="center"/>
    </xf>
    <xf numFmtId="0" fontId="50" fillId="0" borderId="18" xfId="0" applyFont="1" applyBorder="1">
      <alignment vertical="center"/>
    </xf>
    <xf numFmtId="49" fontId="0" fillId="8" borderId="1" xfId="0" applyNumberFormat="1" applyFill="1" applyBorder="1" applyAlignment="1">
      <alignment horizontal="center" vertical="center" wrapText="1"/>
    </xf>
    <xf numFmtId="0" fontId="40" fillId="0" borderId="46" xfId="0" applyFont="1" applyBorder="1" applyAlignment="1">
      <alignment vertical="center" wrapText="1"/>
    </xf>
    <xf numFmtId="0" fontId="15" fillId="5" borderId="0" xfId="0" applyFont="1" applyFill="1">
      <alignment vertical="center"/>
    </xf>
    <xf numFmtId="0" fontId="15" fillId="12" borderId="0" xfId="0" applyFont="1" applyFill="1">
      <alignment vertical="center"/>
    </xf>
    <xf numFmtId="49" fontId="25" fillId="0" borderId="0" xfId="0" applyNumberFormat="1" applyFont="1" applyAlignment="1">
      <alignment horizontal="center" vertical="center"/>
    </xf>
    <xf numFmtId="0" fontId="52" fillId="0" borderId="0" xfId="0" applyFont="1">
      <alignment vertical="center"/>
    </xf>
    <xf numFmtId="0" fontId="50" fillId="14" borderId="0" xfId="0" applyFont="1" applyFill="1">
      <alignment vertical="center"/>
    </xf>
    <xf numFmtId="179" fontId="15" fillId="5" borderId="0" xfId="0" applyNumberFormat="1" applyFont="1" applyFill="1">
      <alignment vertical="center"/>
    </xf>
    <xf numFmtId="0" fontId="4" fillId="0" borderId="10" xfId="2" applyFont="1" applyBorder="1" applyAlignment="1">
      <alignment horizontal="left" vertical="center" shrinkToFit="1"/>
    </xf>
    <xf numFmtId="180" fontId="18" fillId="0" borderId="10" xfId="2" applyNumberFormat="1" applyFont="1" applyBorder="1" applyAlignment="1">
      <alignment horizontal="right" vertical="center" wrapText="1"/>
    </xf>
    <xf numFmtId="0" fontId="4" fillId="5" borderId="6" xfId="2" applyFont="1" applyFill="1" applyBorder="1" applyAlignment="1">
      <alignment vertical="center" textRotation="255" wrapText="1"/>
    </xf>
    <xf numFmtId="0" fontId="28" fillId="0" borderId="0" xfId="1" applyFont="1" applyAlignment="1">
      <alignment horizontal="right" vertical="center"/>
    </xf>
    <xf numFmtId="0" fontId="24" fillId="0" borderId="0" xfId="2" applyFont="1" applyAlignment="1">
      <alignment horizontal="left"/>
    </xf>
    <xf numFmtId="176" fontId="58" fillId="0" borderId="0" xfId="2" applyNumberFormat="1" applyFont="1" applyAlignment="1">
      <alignment vertical="top"/>
    </xf>
    <xf numFmtId="0" fontId="59" fillId="0" borderId="0" xfId="2" applyFont="1" applyAlignment="1">
      <alignment vertical="top"/>
    </xf>
    <xf numFmtId="0" fontId="28" fillId="0" borderId="0" xfId="1" applyFont="1">
      <alignment vertical="center"/>
    </xf>
    <xf numFmtId="0" fontId="40" fillId="0" borderId="10" xfId="0" applyFont="1" applyBorder="1">
      <alignment vertical="center"/>
    </xf>
    <xf numFmtId="0" fontId="24" fillId="0" borderId="10" xfId="1" applyFont="1" applyBorder="1">
      <alignment vertical="center"/>
    </xf>
    <xf numFmtId="181" fontId="50" fillId="0" borderId="5" xfId="0" applyNumberFormat="1" applyFont="1" applyBorder="1" applyAlignment="1">
      <alignment horizontal="center" vertical="center"/>
    </xf>
    <xf numFmtId="0" fontId="50" fillId="0" borderId="11" xfId="0" applyFont="1" applyBorder="1">
      <alignment vertical="center"/>
    </xf>
    <xf numFmtId="0" fontId="50" fillId="0" borderId="14" xfId="0" applyFont="1" applyBorder="1">
      <alignment vertical="center"/>
    </xf>
    <xf numFmtId="0" fontId="57" fillId="0" borderId="0" xfId="1" applyFont="1">
      <alignment vertical="center"/>
    </xf>
    <xf numFmtId="0" fontId="4" fillId="0" borderId="15" xfId="1" applyFont="1" applyBorder="1" applyAlignment="1">
      <alignment wrapText="1"/>
    </xf>
    <xf numFmtId="0" fontId="4" fillId="0" borderId="1" xfId="2" applyFont="1" applyBorder="1" applyAlignment="1">
      <alignment horizontal="center" vertical="center" wrapText="1"/>
    </xf>
    <xf numFmtId="0" fontId="4" fillId="0" borderId="2" xfId="2" applyFont="1" applyBorder="1" applyAlignment="1">
      <alignment horizontal="right" vertical="center" wrapText="1"/>
    </xf>
    <xf numFmtId="0" fontId="35" fillId="0" borderId="1" xfId="2" applyFont="1" applyBorder="1" applyAlignment="1">
      <alignment horizontal="center" vertical="center" wrapText="1"/>
    </xf>
    <xf numFmtId="0" fontId="24" fillId="0" borderId="4" xfId="2" applyFont="1" applyBorder="1" applyAlignment="1">
      <alignment horizontal="center" vertical="center" wrapText="1"/>
    </xf>
    <xf numFmtId="0" fontId="61" fillId="4" borderId="19" xfId="1" applyFont="1" applyFill="1" applyBorder="1" applyAlignment="1">
      <alignment horizontal="center" vertical="center" shrinkToFit="1"/>
    </xf>
    <xf numFmtId="0" fontId="60" fillId="0" borderId="3" xfId="0" applyFont="1" applyBorder="1" applyAlignment="1">
      <alignment horizontal="left" vertical="center"/>
    </xf>
    <xf numFmtId="0" fontId="63" fillId="0" borderId="2" xfId="1" applyFont="1" applyBorder="1" applyAlignment="1">
      <alignment horizontal="center" vertical="center"/>
    </xf>
    <xf numFmtId="0" fontId="63" fillId="5" borderId="16" xfId="1" applyFont="1" applyFill="1" applyBorder="1">
      <alignment vertical="center"/>
    </xf>
    <xf numFmtId="0" fontId="4" fillId="5" borderId="3" xfId="2" applyFont="1" applyFill="1" applyBorder="1" applyAlignment="1">
      <alignment horizontal="left" vertical="center" shrinkToFit="1"/>
    </xf>
    <xf numFmtId="178" fontId="20" fillId="5" borderId="3" xfId="2" applyNumberFormat="1" applyFont="1" applyFill="1" applyBorder="1" applyAlignment="1">
      <alignment horizontal="left" vertical="center" wrapText="1"/>
    </xf>
    <xf numFmtId="0" fontId="4" fillId="5" borderId="18" xfId="2" applyFont="1" applyFill="1" applyBorder="1" applyAlignment="1">
      <alignment horizontal="left"/>
    </xf>
    <xf numFmtId="0" fontId="4" fillId="0" borderId="13" xfId="2" applyFont="1" applyBorder="1" applyAlignment="1">
      <alignment horizontal="center" vertical="center" wrapText="1"/>
    </xf>
    <xf numFmtId="178" fontId="4" fillId="5" borderId="14" xfId="2" applyNumberFormat="1" applyFont="1" applyFill="1" applyBorder="1" applyAlignment="1">
      <alignment horizontal="left" vertical="center" wrapText="1"/>
    </xf>
    <xf numFmtId="178" fontId="4" fillId="0" borderId="14" xfId="2" applyNumberFormat="1" applyFont="1" applyBorder="1" applyAlignment="1">
      <alignment horizontal="left" vertical="center" wrapText="1"/>
    </xf>
    <xf numFmtId="0" fontId="4" fillId="0" borderId="11" xfId="2" applyFont="1" applyBorder="1" applyAlignment="1">
      <alignment horizontal="center" vertical="center" wrapText="1"/>
    </xf>
    <xf numFmtId="178" fontId="4" fillId="0" borderId="11" xfId="2" applyNumberFormat="1" applyFont="1" applyBorder="1" applyAlignment="1">
      <alignment horizontal="left" vertical="center" wrapText="1"/>
    </xf>
    <xf numFmtId="178" fontId="4" fillId="5" borderId="3" xfId="2" applyNumberFormat="1" applyFont="1" applyFill="1" applyBorder="1" applyAlignment="1">
      <alignment horizontal="left" vertical="center" wrapText="1"/>
    </xf>
    <xf numFmtId="0" fontId="4" fillId="0" borderId="4" xfId="2" applyFont="1" applyBorder="1" applyAlignment="1">
      <alignment horizontal="center" vertical="center" wrapText="1"/>
    </xf>
    <xf numFmtId="41" fontId="24" fillId="4" borderId="19" xfId="2" applyNumberFormat="1" applyFont="1" applyFill="1" applyBorder="1" applyAlignment="1">
      <alignment horizontal="center" vertical="center" wrapText="1"/>
    </xf>
    <xf numFmtId="41" fontId="57" fillId="0" borderId="3" xfId="1" applyNumberFormat="1" applyFont="1" applyBorder="1" applyAlignment="1">
      <alignment horizontal="center" vertical="center"/>
    </xf>
    <xf numFmtId="0" fontId="66" fillId="0" borderId="0" xfId="1" applyFont="1">
      <alignment vertical="center"/>
    </xf>
    <xf numFmtId="0" fontId="67" fillId="0" borderId="0" xfId="1" applyFont="1">
      <alignment vertical="center"/>
    </xf>
    <xf numFmtId="0" fontId="56" fillId="0" borderId="0" xfId="0" applyFont="1">
      <alignment vertical="center"/>
    </xf>
    <xf numFmtId="178" fontId="4" fillId="2" borderId="0" xfId="2" applyNumberFormat="1" applyFont="1" applyFill="1" applyAlignment="1">
      <alignment horizontal="right" vertical="center" wrapText="1"/>
    </xf>
    <xf numFmtId="0" fontId="4" fillId="0" borderId="5" xfId="2" applyFont="1" applyBorder="1" applyAlignment="1">
      <alignment horizontal="right" vertical="center" wrapText="1"/>
    </xf>
    <xf numFmtId="0" fontId="20" fillId="0" borderId="3" xfId="2" applyFont="1" applyBorder="1" applyAlignment="1">
      <alignment horizontal="center" vertical="center" wrapText="1"/>
    </xf>
    <xf numFmtId="0" fontId="4" fillId="0" borderId="15" xfId="2" applyFont="1" applyBorder="1" applyAlignment="1">
      <alignment horizontal="right" vertical="center" wrapText="1"/>
    </xf>
    <xf numFmtId="0" fontId="20" fillId="0" borderId="14" xfId="2" applyFont="1" applyBorder="1" applyAlignment="1">
      <alignment horizontal="center" vertical="center" wrapText="1"/>
    </xf>
    <xf numFmtId="49" fontId="65" fillId="0" borderId="2" xfId="2" applyNumberFormat="1" applyFont="1" applyBorder="1" applyAlignment="1">
      <alignment horizontal="center" vertical="center" wrapText="1"/>
    </xf>
    <xf numFmtId="0" fontId="65" fillId="0" borderId="1" xfId="1" applyFont="1" applyBorder="1" applyAlignment="1">
      <alignment horizontal="center" vertical="center" wrapText="1"/>
    </xf>
    <xf numFmtId="0" fontId="62" fillId="0" borderId="3" xfId="0" applyFont="1" applyBorder="1">
      <alignment vertical="center"/>
    </xf>
    <xf numFmtId="0" fontId="62" fillId="0" borderId="3" xfId="0" applyFont="1" applyBorder="1" applyAlignment="1">
      <alignment horizontal="left" vertical="center"/>
    </xf>
    <xf numFmtId="0" fontId="32" fillId="4" borderId="19" xfId="2" applyFont="1" applyFill="1" applyBorder="1" applyAlignment="1">
      <alignment horizontal="center" vertical="center" wrapText="1"/>
    </xf>
    <xf numFmtId="0" fontId="1" fillId="4" borderId="19" xfId="1" applyFill="1" applyBorder="1" applyAlignment="1">
      <alignment horizontal="center" vertical="center" shrinkToFit="1"/>
    </xf>
    <xf numFmtId="0" fontId="46" fillId="5" borderId="0" xfId="2" applyFont="1" applyFill="1" applyAlignment="1">
      <alignment horizontal="center" vertical="center" wrapText="1"/>
    </xf>
    <xf numFmtId="0" fontId="16" fillId="5" borderId="0" xfId="2" applyFont="1" applyFill="1" applyAlignment="1">
      <alignment horizontal="center" vertical="center" wrapText="1"/>
    </xf>
    <xf numFmtId="0" fontId="4" fillId="0" borderId="3" xfId="2" applyFont="1" applyBorder="1" applyAlignment="1">
      <alignment horizontal="center" vertical="center" wrapText="1"/>
    </xf>
    <xf numFmtId="0" fontId="20" fillId="0" borderId="50" xfId="2" applyFont="1" applyBorder="1" applyAlignment="1">
      <alignment horizontal="center" vertical="center" wrapText="1"/>
    </xf>
    <xf numFmtId="0" fontId="12" fillId="0" borderId="3" xfId="2" applyFont="1" applyBorder="1" applyAlignment="1">
      <alignment horizontal="center" vertical="center" wrapText="1"/>
    </xf>
    <xf numFmtId="0" fontId="16" fillId="5" borderId="12" xfId="2" applyFont="1" applyFill="1" applyBorder="1" applyAlignment="1">
      <alignment horizontal="center" vertical="center" wrapText="1"/>
    </xf>
    <xf numFmtId="0" fontId="60" fillId="4" borderId="19" xfId="0" applyFont="1" applyFill="1" applyBorder="1" applyAlignment="1">
      <alignment horizontal="center" vertical="center" shrinkToFit="1"/>
    </xf>
    <xf numFmtId="0" fontId="61" fillId="5" borderId="23" xfId="1" applyFont="1" applyFill="1" applyBorder="1" applyAlignment="1">
      <alignment horizontal="right" vertical="center"/>
    </xf>
    <xf numFmtId="0" fontId="4" fillId="5" borderId="53" xfId="2" applyFont="1" applyFill="1" applyBorder="1" applyAlignment="1">
      <alignment horizontal="left"/>
    </xf>
    <xf numFmtId="0" fontId="60" fillId="5" borderId="3" xfId="0" applyFont="1" applyFill="1" applyBorder="1" applyAlignment="1">
      <alignment horizontal="left" vertical="center"/>
    </xf>
    <xf numFmtId="0" fontId="63" fillId="4" borderId="19" xfId="1" applyFont="1" applyFill="1" applyBorder="1">
      <alignment vertical="center"/>
    </xf>
    <xf numFmtId="0" fontId="6" fillId="0" borderId="9" xfId="2" applyFont="1" applyBorder="1" applyAlignment="1">
      <alignment horizontal="center" vertical="center" wrapText="1"/>
    </xf>
    <xf numFmtId="41" fontId="4" fillId="2" borderId="13" xfId="2" applyNumberFormat="1" applyFont="1" applyFill="1" applyBorder="1" applyAlignment="1">
      <alignment horizontal="right" vertical="center"/>
    </xf>
    <xf numFmtId="0" fontId="6" fillId="0" borderId="54" xfId="2" applyFont="1" applyBorder="1" applyAlignment="1">
      <alignment horizontal="center" vertical="center" wrapText="1"/>
    </xf>
    <xf numFmtId="178" fontId="4" fillId="0" borderId="15" xfId="2" applyNumberFormat="1" applyFont="1" applyBorder="1" applyAlignment="1">
      <alignment horizontal="left" shrinkToFit="1"/>
    </xf>
    <xf numFmtId="178" fontId="4" fillId="0" borderId="5" xfId="2" applyNumberFormat="1" applyFont="1" applyBorder="1" applyAlignment="1">
      <alignment horizontal="left" vertical="center" shrinkToFit="1"/>
    </xf>
    <xf numFmtId="178" fontId="4" fillId="0" borderId="3" xfId="2" applyNumberFormat="1" applyFont="1" applyBorder="1" applyAlignment="1">
      <alignment horizontal="left" vertical="center" shrinkToFit="1"/>
    </xf>
    <xf numFmtId="178" fontId="4" fillId="5" borderId="3" xfId="2" applyNumberFormat="1" applyFont="1" applyFill="1" applyBorder="1" applyAlignment="1">
      <alignment horizontal="left" vertical="center" shrinkToFit="1"/>
    </xf>
    <xf numFmtId="0" fontId="45" fillId="0" borderId="0" xfId="0" applyFont="1" applyAlignment="1">
      <alignment horizontal="left" vertical="center"/>
    </xf>
    <xf numFmtId="0" fontId="24" fillId="0" borderId="19" xfId="1" applyFont="1" applyBorder="1" applyAlignment="1">
      <alignment horizontal="center" vertical="center" wrapText="1"/>
    </xf>
    <xf numFmtId="0" fontId="4" fillId="4" borderId="31" xfId="2" applyFont="1" applyFill="1" applyBorder="1" applyAlignment="1">
      <alignment horizontal="center" vertical="center" wrapText="1"/>
    </xf>
    <xf numFmtId="49" fontId="4" fillId="5" borderId="3" xfId="2" applyNumberFormat="1" applyFont="1" applyFill="1" applyBorder="1" applyAlignment="1">
      <alignment horizontal="center" vertical="center" wrapText="1"/>
    </xf>
    <xf numFmtId="41" fontId="4" fillId="5" borderId="2" xfId="2" applyNumberFormat="1" applyFont="1" applyFill="1" applyBorder="1" applyAlignment="1">
      <alignment horizontal="right" vertical="center"/>
    </xf>
    <xf numFmtId="0" fontId="4" fillId="5" borderId="5" xfId="2" applyFont="1" applyFill="1" applyBorder="1" applyAlignment="1">
      <alignment vertical="center"/>
    </xf>
    <xf numFmtId="0" fontId="4" fillId="5" borderId="5" xfId="2" applyFont="1" applyFill="1" applyBorder="1" applyAlignment="1">
      <alignment horizontal="left" vertical="center"/>
    </xf>
    <xf numFmtId="0" fontId="24" fillId="4" borderId="19" xfId="2" applyFont="1" applyFill="1" applyBorder="1" applyAlignment="1">
      <alignment horizontal="center" vertical="center" wrapText="1"/>
    </xf>
    <xf numFmtId="0" fontId="4" fillId="4" borderId="19" xfId="2" applyFont="1" applyFill="1" applyBorder="1" applyAlignment="1">
      <alignment horizontal="center" vertical="center" wrapText="1"/>
    </xf>
    <xf numFmtId="181" fontId="50" fillId="0" borderId="15" xfId="0" applyNumberFormat="1" applyFont="1" applyBorder="1">
      <alignment vertical="center"/>
    </xf>
    <xf numFmtId="0" fontId="1" fillId="0" borderId="22" xfId="1" applyBorder="1">
      <alignment vertical="center"/>
    </xf>
    <xf numFmtId="0" fontId="16" fillId="5" borderId="0" xfId="2" applyFont="1" applyFill="1" applyAlignment="1">
      <alignment horizontal="center" vertical="center" shrinkToFit="1"/>
    </xf>
    <xf numFmtId="0" fontId="16" fillId="5" borderId="56" xfId="2" applyFont="1" applyFill="1" applyBorder="1" applyAlignment="1">
      <alignment horizontal="center" vertical="center" wrapText="1"/>
    </xf>
    <xf numFmtId="0" fontId="0" fillId="0" borderId="1" xfId="0" applyBorder="1" applyAlignment="1">
      <alignment vertical="center" wrapText="1"/>
    </xf>
    <xf numFmtId="38" fontId="4" fillId="2" borderId="2" xfId="3" applyFont="1" applyFill="1" applyBorder="1" applyAlignment="1">
      <alignment horizontal="right" vertical="center"/>
    </xf>
    <xf numFmtId="0" fontId="73" fillId="0" borderId="3" xfId="0" applyFont="1" applyBorder="1" applyAlignment="1">
      <alignment horizontal="center" vertical="center" wrapText="1"/>
    </xf>
    <xf numFmtId="41" fontId="16" fillId="2" borderId="2" xfId="2" applyNumberFormat="1" applyFont="1" applyFill="1" applyBorder="1" applyAlignment="1">
      <alignment horizontal="center" vertical="center"/>
    </xf>
    <xf numFmtId="0" fontId="74" fillId="0" borderId="3" xfId="1" applyFont="1" applyBorder="1">
      <alignment vertical="center"/>
    </xf>
    <xf numFmtId="41" fontId="16" fillId="2" borderId="2" xfId="2" applyNumberFormat="1" applyFont="1" applyFill="1" applyBorder="1" applyAlignment="1">
      <alignment horizontal="right" vertical="center"/>
    </xf>
    <xf numFmtId="0" fontId="16" fillId="0" borderId="3" xfId="2" applyFont="1" applyBorder="1" applyAlignment="1">
      <alignment horizontal="left" vertical="center" shrinkToFit="1"/>
    </xf>
    <xf numFmtId="0" fontId="50" fillId="0" borderId="34" xfId="0" applyFont="1" applyBorder="1" applyAlignment="1">
      <alignment horizontal="left" vertical="center"/>
    </xf>
    <xf numFmtId="177" fontId="50" fillId="0" borderId="35" xfId="0" applyNumberFormat="1" applyFont="1" applyBorder="1" applyAlignment="1">
      <alignment vertical="center" shrinkToFit="1"/>
    </xf>
    <xf numFmtId="177" fontId="50" fillId="0" borderId="36" xfId="0" applyNumberFormat="1" applyFont="1" applyBorder="1" applyAlignment="1">
      <alignment vertical="center" shrinkToFit="1"/>
    </xf>
    <xf numFmtId="0" fontId="50" fillId="0" borderId="35" xfId="0" applyFont="1" applyBorder="1" applyAlignment="1">
      <alignment horizontal="left" vertical="center"/>
    </xf>
    <xf numFmtId="0" fontId="50" fillId="0" borderId="36" xfId="0" applyFont="1" applyBorder="1" applyAlignment="1">
      <alignment horizontal="left" vertical="center"/>
    </xf>
    <xf numFmtId="0" fontId="50" fillId="0" borderId="37" xfId="0" applyFont="1" applyBorder="1" applyAlignment="1">
      <alignment horizontal="left" vertical="center"/>
    </xf>
    <xf numFmtId="0" fontId="50" fillId="0" borderId="7" xfId="0" applyFont="1" applyBorder="1" applyAlignment="1">
      <alignment horizontal="right" vertical="center"/>
    </xf>
    <xf numFmtId="0" fontId="50" fillId="0" borderId="6" xfId="0" applyFont="1" applyBorder="1" applyAlignment="1">
      <alignment horizontal="right" vertical="center"/>
    </xf>
    <xf numFmtId="177" fontId="50" fillId="0" borderId="41" xfId="0" applyNumberFormat="1" applyFont="1" applyBorder="1" applyAlignment="1">
      <alignment vertical="center" shrinkToFit="1"/>
    </xf>
    <xf numFmtId="177" fontId="50" fillId="0" borderId="42" xfId="0" applyNumberFormat="1" applyFont="1" applyBorder="1" applyAlignment="1">
      <alignment vertical="center" shrinkToFit="1"/>
    </xf>
    <xf numFmtId="177" fontId="50" fillId="0" borderId="43" xfId="0" applyNumberFormat="1" applyFont="1" applyBorder="1" applyAlignment="1">
      <alignment vertical="center" shrinkToFit="1"/>
    </xf>
    <xf numFmtId="0" fontId="50" fillId="0" borderId="0" xfId="0" applyFont="1" applyAlignment="1">
      <alignment horizontal="left" vertical="center"/>
    </xf>
    <xf numFmtId="0" fontId="50" fillId="0" borderId="12" xfId="0" applyFont="1" applyBorder="1" applyAlignment="1">
      <alignment horizontal="left" vertical="center"/>
    </xf>
    <xf numFmtId="0" fontId="15" fillId="0" borderId="44" xfId="0" applyFont="1" applyBorder="1" applyAlignment="1">
      <alignment horizontal="right" vertical="center"/>
    </xf>
    <xf numFmtId="0" fontId="15" fillId="0" borderId="45" xfId="0" applyFont="1" applyBorder="1" applyAlignment="1">
      <alignment horizontal="right" vertical="center"/>
    </xf>
    <xf numFmtId="0" fontId="15" fillId="0" borderId="24" xfId="0" applyFont="1" applyBorder="1" applyAlignment="1">
      <alignment horizontal="right" vertical="center"/>
    </xf>
    <xf numFmtId="180" fontId="15" fillId="0" borderId="16" xfId="1" applyNumberFormat="1" applyFont="1" applyBorder="1" applyAlignment="1">
      <alignment vertical="center" shrinkToFit="1"/>
    </xf>
    <xf numFmtId="180" fontId="15" fillId="0" borderId="17" xfId="1" applyNumberFormat="1" applyFont="1" applyBorder="1" applyAlignment="1">
      <alignment vertical="center" shrinkToFit="1"/>
    </xf>
    <xf numFmtId="180" fontId="15" fillId="0" borderId="18" xfId="1" applyNumberFormat="1" applyFont="1" applyBorder="1" applyAlignment="1">
      <alignment vertical="center" shrinkToFit="1"/>
    </xf>
    <xf numFmtId="9" fontId="52" fillId="0" borderId="16" xfId="4" applyFont="1" applyBorder="1" applyAlignment="1">
      <alignment horizontal="center" vertical="center"/>
    </xf>
    <xf numFmtId="9" fontId="52" fillId="0" borderId="17" xfId="4" applyFont="1" applyBorder="1" applyAlignment="1">
      <alignment horizontal="center" vertical="center"/>
    </xf>
    <xf numFmtId="0" fontId="50" fillId="0" borderId="17" xfId="0" applyFont="1" applyBorder="1" applyAlignment="1">
      <alignment horizontal="center" vertical="center"/>
    </xf>
    <xf numFmtId="0" fontId="50" fillId="0" borderId="18" xfId="0" applyFont="1" applyBorder="1" applyAlignment="1">
      <alignment horizontal="center" vertical="center"/>
    </xf>
    <xf numFmtId="0" fontId="50" fillId="5" borderId="1" xfId="0" applyFont="1" applyFill="1" applyBorder="1" applyAlignment="1">
      <alignment horizontal="center" vertical="center"/>
    </xf>
    <xf numFmtId="0" fontId="50" fillId="5" borderId="4" xfId="0" applyFont="1" applyFill="1" applyBorder="1" applyAlignment="1">
      <alignment horizontal="center" vertical="center"/>
    </xf>
    <xf numFmtId="0" fontId="50" fillId="5" borderId="2" xfId="0" applyFont="1" applyFill="1" applyBorder="1" applyAlignment="1">
      <alignment horizontal="center" vertical="center"/>
    </xf>
    <xf numFmtId="0" fontId="50" fillId="5" borderId="5" xfId="0" applyFont="1" applyFill="1" applyBorder="1" applyAlignment="1">
      <alignment horizontal="center" vertical="center"/>
    </xf>
    <xf numFmtId="0" fontId="50" fillId="0" borderId="9" xfId="0" applyFont="1" applyBorder="1" applyAlignment="1">
      <alignment horizontal="center" vertical="center" textRotation="255"/>
    </xf>
    <xf numFmtId="0" fontId="50" fillId="0" borderId="10" xfId="0" applyFont="1" applyBorder="1" applyAlignment="1">
      <alignment horizontal="center" vertical="center" textRotation="255"/>
    </xf>
    <xf numFmtId="0" fontId="50" fillId="0" borderId="11" xfId="0" applyFont="1" applyBorder="1" applyAlignment="1">
      <alignment horizontal="center" vertical="center" textRotation="255"/>
    </xf>
    <xf numFmtId="0" fontId="50" fillId="0" borderId="6" xfId="0" applyFont="1" applyBorder="1" applyAlignment="1">
      <alignment horizontal="center" vertical="center" textRotation="255"/>
    </xf>
    <xf numFmtId="0" fontId="50" fillId="0" borderId="0" xfId="0" applyFont="1" applyAlignment="1">
      <alignment horizontal="center" vertical="center" textRotation="255"/>
    </xf>
    <xf numFmtId="0" fontId="50" fillId="0" borderId="12" xfId="0" applyFont="1" applyBorder="1" applyAlignment="1">
      <alignment horizontal="center" vertical="center" textRotation="255"/>
    </xf>
    <xf numFmtId="0" fontId="50" fillId="0" borderId="13" xfId="0" applyFont="1" applyBorder="1" applyAlignment="1">
      <alignment horizontal="center" vertical="center" textRotation="255"/>
    </xf>
    <xf numFmtId="0" fontId="50" fillId="0" borderId="15" xfId="0" applyFont="1" applyBorder="1" applyAlignment="1">
      <alignment horizontal="center" vertical="center" textRotation="255"/>
    </xf>
    <xf numFmtId="0" fontId="50" fillId="0" borderId="14" xfId="0" applyFont="1" applyBorder="1" applyAlignment="1">
      <alignment horizontal="center" vertical="center" textRotation="255"/>
    </xf>
    <xf numFmtId="0" fontId="50" fillId="0" borderId="9" xfId="0" applyFont="1" applyBorder="1" applyAlignment="1">
      <alignment horizontal="left" vertical="center"/>
    </xf>
    <xf numFmtId="0" fontId="50" fillId="0" borderId="10" xfId="0" applyFont="1" applyBorder="1" applyAlignment="1">
      <alignment horizontal="left" vertical="center"/>
    </xf>
    <xf numFmtId="0" fontId="50" fillId="0" borderId="11" xfId="0" applyFont="1" applyBorder="1" applyAlignment="1">
      <alignment horizontal="left" vertical="center"/>
    </xf>
    <xf numFmtId="180" fontId="50" fillId="0" borderId="9" xfId="1" applyNumberFormat="1" applyFont="1" applyBorder="1" applyAlignment="1">
      <alignment vertical="center" shrinkToFit="1"/>
    </xf>
    <xf numFmtId="180" fontId="50" fillId="0" borderId="10" xfId="1" applyNumberFormat="1" applyFont="1" applyBorder="1" applyAlignment="1">
      <alignment vertical="center" shrinkToFit="1"/>
    </xf>
    <xf numFmtId="180" fontId="50" fillId="0" borderId="11" xfId="1" applyNumberFormat="1" applyFont="1" applyBorder="1" applyAlignment="1">
      <alignment vertical="center" shrinkToFit="1"/>
    </xf>
    <xf numFmtId="3" fontId="50" fillId="11" borderId="2" xfId="1" applyNumberFormat="1" applyFont="1" applyFill="1" applyBorder="1" applyAlignment="1">
      <alignment vertical="center" shrinkToFit="1"/>
    </xf>
    <xf numFmtId="3" fontId="50" fillId="11" borderId="5" xfId="1" applyNumberFormat="1" applyFont="1" applyFill="1" applyBorder="1" applyAlignment="1">
      <alignment vertical="center" shrinkToFit="1"/>
    </xf>
    <xf numFmtId="0" fontId="50" fillId="0" borderId="1" xfId="0" applyFont="1" applyBorder="1" applyAlignment="1">
      <alignment horizontal="left" vertical="center"/>
    </xf>
    <xf numFmtId="177" fontId="50" fillId="0" borderId="2" xfId="0" applyNumberFormat="1" applyFont="1" applyBorder="1" applyAlignment="1">
      <alignment vertical="center" shrinkToFit="1"/>
    </xf>
    <xf numFmtId="177" fontId="50" fillId="0" borderId="5" xfId="0" applyNumberFormat="1" applyFont="1" applyBorder="1" applyAlignment="1">
      <alignment vertical="center" shrinkToFit="1"/>
    </xf>
    <xf numFmtId="177" fontId="50" fillId="0" borderId="3" xfId="0" applyNumberFormat="1" applyFont="1" applyBorder="1" applyAlignment="1">
      <alignment vertical="center" shrinkToFit="1"/>
    </xf>
    <xf numFmtId="0" fontId="50" fillId="0" borderId="2" xfId="0" applyFont="1" applyBorder="1" applyAlignment="1">
      <alignment horizontal="left" vertical="center"/>
    </xf>
    <xf numFmtId="0" fontId="50" fillId="0" borderId="5" xfId="0" applyFont="1" applyBorder="1" applyAlignment="1">
      <alignment horizontal="left" vertical="center"/>
    </xf>
    <xf numFmtId="0" fontId="50" fillId="0" borderId="3" xfId="0" applyFont="1" applyBorder="1" applyAlignment="1">
      <alignment horizontal="left" vertical="center"/>
    </xf>
    <xf numFmtId="0" fontId="50" fillId="0" borderId="1" xfId="0" applyFont="1" applyBorder="1" applyAlignment="1">
      <alignment horizontal="right" vertical="center"/>
    </xf>
    <xf numFmtId="177" fontId="50" fillId="0" borderId="13" xfId="0" applyNumberFormat="1" applyFont="1" applyBorder="1" applyAlignment="1">
      <alignment vertical="center" shrinkToFit="1"/>
    </xf>
    <xf numFmtId="177" fontId="50" fillId="0" borderId="15" xfId="0" applyNumberFormat="1" applyFont="1" applyBorder="1" applyAlignment="1">
      <alignment vertical="center" shrinkToFit="1"/>
    </xf>
    <xf numFmtId="0" fontId="15" fillId="0" borderId="33" xfId="0" applyFont="1" applyBorder="1" applyAlignment="1">
      <alignment horizontal="center" vertical="center" wrapText="1"/>
    </xf>
    <xf numFmtId="41" fontId="53" fillId="0" borderId="33" xfId="3" applyNumberFormat="1" applyFont="1" applyFill="1" applyBorder="1" applyAlignment="1">
      <alignment horizontal="right" vertical="center"/>
    </xf>
    <xf numFmtId="0" fontId="50" fillId="0" borderId="0" xfId="0" applyFont="1" applyAlignment="1">
      <alignment horizontal="left" vertical="center" wrapText="1"/>
    </xf>
    <xf numFmtId="180" fontId="50" fillId="0" borderId="35" xfId="0" applyNumberFormat="1" applyFont="1" applyBorder="1" applyAlignment="1">
      <alignment vertical="center" shrinkToFit="1"/>
    </xf>
    <xf numFmtId="180" fontId="50" fillId="0" borderId="36" xfId="0" applyNumberFormat="1" applyFont="1" applyBorder="1" applyAlignment="1">
      <alignment vertical="center" shrinkToFit="1"/>
    </xf>
    <xf numFmtId="0" fontId="50" fillId="0" borderId="13" xfId="0" applyFont="1" applyBorder="1" applyAlignment="1">
      <alignment horizontal="right" vertical="center"/>
    </xf>
    <xf numFmtId="0" fontId="50" fillId="0" borderId="15" xfId="0" applyFont="1" applyBorder="1" applyAlignment="1">
      <alignment horizontal="right" vertical="center"/>
    </xf>
    <xf numFmtId="180" fontId="50" fillId="0" borderId="38" xfId="1" applyNumberFormat="1" applyFont="1" applyBorder="1" applyAlignment="1">
      <alignment vertical="center" shrinkToFit="1"/>
    </xf>
    <xf numFmtId="180" fontId="50" fillId="0" borderId="39" xfId="1" applyNumberFormat="1" applyFont="1" applyBorder="1" applyAlignment="1">
      <alignment vertical="center" shrinkToFit="1"/>
    </xf>
    <xf numFmtId="180" fontId="50" fillId="0" borderId="40" xfId="1" applyNumberFormat="1" applyFont="1" applyBorder="1" applyAlignment="1">
      <alignment vertical="center" shrinkToFit="1"/>
    </xf>
    <xf numFmtId="0" fontId="50" fillId="0" borderId="15" xfId="0" applyFont="1" applyBorder="1" applyAlignment="1">
      <alignment horizontal="left" vertical="center"/>
    </xf>
    <xf numFmtId="0" fontId="0" fillId="0" borderId="15" xfId="0" applyBorder="1">
      <alignment vertical="center"/>
    </xf>
    <xf numFmtId="0" fontId="0" fillId="0" borderId="14" xfId="0" applyBorder="1">
      <alignment vertical="center"/>
    </xf>
    <xf numFmtId="0" fontId="15" fillId="0" borderId="33" xfId="0" applyFont="1" applyBorder="1" applyAlignment="1">
      <alignment horizontal="center" vertical="center"/>
    </xf>
    <xf numFmtId="0" fontId="15" fillId="0" borderId="16" xfId="0" applyFont="1" applyBorder="1" applyAlignment="1">
      <alignment horizontal="right" vertical="center"/>
    </xf>
    <xf numFmtId="0" fontId="15" fillId="0" borderId="17" xfId="0" applyFont="1" applyBorder="1" applyAlignment="1">
      <alignment horizontal="right" vertical="center"/>
    </xf>
    <xf numFmtId="0" fontId="50" fillId="0" borderId="1" xfId="1" applyFont="1" applyBorder="1" applyAlignment="1">
      <alignment horizontal="right" vertical="center"/>
    </xf>
    <xf numFmtId="180" fontId="50" fillId="0" borderId="2" xfId="1" applyNumberFormat="1" applyFont="1" applyBorder="1" applyAlignment="1">
      <alignment vertical="center" shrinkToFit="1"/>
    </xf>
    <xf numFmtId="180" fontId="50" fillId="0" borderId="5" xfId="1" applyNumberFormat="1" applyFont="1" applyBorder="1" applyAlignment="1">
      <alignment vertical="center" shrinkToFit="1"/>
    </xf>
    <xf numFmtId="0" fontId="50" fillId="0" borderId="2" xfId="1" applyFont="1" applyBorder="1" applyAlignment="1">
      <alignment horizontal="left" vertical="center"/>
    </xf>
    <xf numFmtId="0" fontId="50" fillId="0" borderId="5" xfId="1" applyFont="1" applyBorder="1" applyAlignment="1">
      <alignment horizontal="left" vertical="center"/>
    </xf>
    <xf numFmtId="0" fontId="50" fillId="0" borderId="3" xfId="1" applyFont="1"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50" fillId="5" borderId="3" xfId="0" applyFont="1" applyFill="1" applyBorder="1" applyAlignment="1">
      <alignment horizontal="center" vertical="center"/>
    </xf>
    <xf numFmtId="180" fontId="50" fillId="0" borderId="2" xfId="0" applyNumberFormat="1" applyFont="1" applyBorder="1" applyAlignment="1">
      <alignment horizontal="right" vertical="center" shrinkToFit="1"/>
    </xf>
    <xf numFmtId="180" fontId="50" fillId="0" borderId="5" xfId="0" applyNumberFormat="1" applyFont="1" applyBorder="1" applyAlignment="1">
      <alignment horizontal="right" vertical="center" shrinkToFit="1"/>
    </xf>
    <xf numFmtId="180" fontId="50" fillId="2" borderId="2" xfId="3" applyNumberFormat="1" applyFont="1" applyFill="1" applyBorder="1" applyAlignment="1">
      <alignment vertical="center" shrinkToFit="1"/>
    </xf>
    <xf numFmtId="180" fontId="50" fillId="2" borderId="5" xfId="3" applyNumberFormat="1" applyFont="1" applyFill="1" applyBorder="1" applyAlignment="1">
      <alignment vertical="center" shrinkToFit="1"/>
    </xf>
    <xf numFmtId="181" fontId="50" fillId="0" borderId="5" xfId="0" applyNumberFormat="1" applyFont="1" applyBorder="1" applyAlignment="1">
      <alignment horizontal="center" vertical="center"/>
    </xf>
    <xf numFmtId="0" fontId="52" fillId="0" borderId="5" xfId="0" applyFont="1" applyBorder="1" applyAlignment="1">
      <alignment horizontal="center" vertical="center" shrinkToFit="1"/>
    </xf>
    <xf numFmtId="0" fontId="52" fillId="0" borderId="3" xfId="0" applyFont="1" applyBorder="1" applyAlignment="1">
      <alignment horizontal="center" vertical="center" shrinkToFit="1"/>
    </xf>
    <xf numFmtId="0" fontId="50" fillId="0" borderId="1" xfId="1" applyFont="1" applyBorder="1" applyAlignment="1">
      <alignment horizontal="left" vertical="center"/>
    </xf>
    <xf numFmtId="180" fontId="50" fillId="0" borderId="2" xfId="1" quotePrefix="1" applyNumberFormat="1" applyFont="1" applyBorder="1" applyAlignment="1">
      <alignment vertical="center" shrinkToFit="1"/>
    </xf>
    <xf numFmtId="38" fontId="55" fillId="0" borderId="17" xfId="3" applyFont="1" applyBorder="1" applyAlignment="1">
      <alignment horizontal="center" vertical="center"/>
    </xf>
    <xf numFmtId="180" fontId="50" fillId="0" borderId="2" xfId="0" applyNumberFormat="1" applyFont="1" applyBorder="1" applyAlignment="1">
      <alignment vertical="center" shrinkToFit="1"/>
    </xf>
    <xf numFmtId="180" fontId="50" fillId="0" borderId="5" xfId="0" applyNumberFormat="1" applyFont="1" applyBorder="1" applyAlignment="1">
      <alignment vertical="center" shrinkToFit="1"/>
    </xf>
    <xf numFmtId="180" fontId="50" fillId="2" borderId="2" xfId="0" applyNumberFormat="1" applyFont="1" applyFill="1" applyBorder="1" applyAlignment="1">
      <alignment vertical="center" shrinkToFit="1"/>
    </xf>
    <xf numFmtId="180" fontId="50" fillId="2" borderId="5" xfId="0" applyNumberFormat="1" applyFont="1" applyFill="1" applyBorder="1" applyAlignment="1">
      <alignment vertical="center" shrinkToFit="1"/>
    </xf>
    <xf numFmtId="0" fontId="25" fillId="13" borderId="0" xfId="0" applyFont="1" applyFill="1" applyAlignment="1">
      <alignment horizontal="center" vertical="center"/>
    </xf>
    <xf numFmtId="0" fontId="0" fillId="13" borderId="0" xfId="0" applyFill="1" applyAlignment="1">
      <alignment horizontal="center" vertical="center"/>
    </xf>
    <xf numFmtId="0" fontId="25" fillId="0" borderId="0" xfId="0" applyFont="1" applyAlignment="1">
      <alignment horizontal="right" vertical="center"/>
    </xf>
    <xf numFmtId="0" fontId="25" fillId="0" borderId="0" xfId="0" applyFont="1">
      <alignment vertical="center"/>
    </xf>
    <xf numFmtId="0" fontId="28" fillId="0" borderId="0" xfId="0" applyFont="1">
      <alignment vertical="center"/>
    </xf>
    <xf numFmtId="0" fontId="0" fillId="0" borderId="0" xfId="0">
      <alignment vertical="center"/>
    </xf>
    <xf numFmtId="0" fontId="50" fillId="13" borderId="0" xfId="0" applyFont="1" applyFill="1" applyAlignment="1">
      <alignment vertical="center" wrapText="1"/>
    </xf>
    <xf numFmtId="180" fontId="50" fillId="0" borderId="2" xfId="3" applyNumberFormat="1" applyFont="1" applyBorder="1" applyAlignment="1">
      <alignment horizontal="right" vertical="center" shrinkToFit="1"/>
    </xf>
    <xf numFmtId="180" fontId="50" fillId="0" borderId="5" xfId="3" applyNumberFormat="1" applyFont="1" applyBorder="1" applyAlignment="1">
      <alignment horizontal="right" vertical="center" shrinkToFit="1"/>
    </xf>
    <xf numFmtId="0" fontId="50" fillId="0" borderId="16" xfId="0" applyFont="1" applyBorder="1" applyAlignment="1">
      <alignment horizontal="center" vertical="center"/>
    </xf>
    <xf numFmtId="0" fontId="50" fillId="0" borderId="25" xfId="0" applyFont="1" applyBorder="1" applyAlignment="1">
      <alignment horizontal="center" vertical="center"/>
    </xf>
    <xf numFmtId="0" fontId="50" fillId="0" borderId="26" xfId="0" applyFont="1" applyBorder="1" applyAlignment="1">
      <alignment horizontal="center" vertical="center"/>
    </xf>
    <xf numFmtId="0" fontId="50" fillId="0" borderId="27" xfId="0" applyFont="1" applyBorder="1" applyAlignment="1">
      <alignment horizontal="center" vertical="center"/>
    </xf>
    <xf numFmtId="0" fontId="50" fillId="0" borderId="28" xfId="0" applyFont="1" applyBorder="1" applyAlignment="1">
      <alignment horizontal="center" vertical="center"/>
    </xf>
    <xf numFmtId="0" fontId="50" fillId="0" borderId="29" xfId="0" applyFont="1" applyBorder="1" applyAlignment="1">
      <alignment horizontal="center" vertical="center"/>
    </xf>
    <xf numFmtId="0" fontId="50" fillId="0" borderId="30" xfId="0" applyFont="1" applyBorder="1" applyAlignment="1">
      <alignment horizontal="center" vertical="center"/>
    </xf>
    <xf numFmtId="0" fontId="27" fillId="0" borderId="26" xfId="0" applyFont="1" applyBorder="1" applyAlignment="1">
      <alignment horizontal="left" vertical="center"/>
    </xf>
    <xf numFmtId="0" fontId="27" fillId="0" borderId="27" xfId="0" applyFont="1" applyBorder="1" applyAlignment="1">
      <alignment horizontal="left" vertical="center"/>
    </xf>
    <xf numFmtId="0" fontId="27" fillId="0" borderId="29" xfId="0" applyFont="1" applyBorder="1" applyAlignment="1">
      <alignment horizontal="left" vertical="center"/>
    </xf>
    <xf numFmtId="0" fontId="27" fillId="0" borderId="30" xfId="0" applyFont="1" applyBorder="1" applyAlignment="1">
      <alignment horizontal="left" vertical="center"/>
    </xf>
    <xf numFmtId="0" fontId="50" fillId="13" borderId="26" xfId="0" applyFont="1" applyFill="1" applyBorder="1" applyAlignment="1">
      <alignment horizontal="center" vertical="center"/>
    </xf>
    <xf numFmtId="0" fontId="50" fillId="13" borderId="26" xfId="0" applyFont="1" applyFill="1" applyBorder="1">
      <alignment vertical="center"/>
    </xf>
    <xf numFmtId="0" fontId="25" fillId="0" borderId="0" xfId="0" applyFont="1" applyAlignment="1">
      <alignment horizontal="center" vertical="center" shrinkToFit="1"/>
    </xf>
    <xf numFmtId="0" fontId="50" fillId="0" borderId="13" xfId="0" applyFont="1" applyBorder="1" applyAlignment="1">
      <alignment horizontal="left" vertical="center"/>
    </xf>
    <xf numFmtId="0" fontId="50" fillId="0" borderId="14" xfId="0" applyFont="1" applyBorder="1" applyAlignment="1">
      <alignment horizontal="left" vertical="center"/>
    </xf>
    <xf numFmtId="180" fontId="50" fillId="0" borderId="9" xfId="0" applyNumberFormat="1" applyFont="1" applyBorder="1" applyAlignment="1">
      <alignment vertical="center" shrinkToFit="1"/>
    </xf>
    <xf numFmtId="180" fontId="50" fillId="0" borderId="10" xfId="0" applyNumberFormat="1" applyFont="1" applyBorder="1" applyAlignment="1">
      <alignment vertical="center" shrinkToFit="1"/>
    </xf>
    <xf numFmtId="180" fontId="50" fillId="0" borderId="11" xfId="0" applyNumberFormat="1" applyFont="1" applyBorder="1" applyAlignment="1">
      <alignment vertical="center" shrinkToFit="1"/>
    </xf>
    <xf numFmtId="180" fontId="50" fillId="0" borderId="13" xfId="0" applyNumberFormat="1" applyFont="1" applyBorder="1" applyAlignment="1">
      <alignment vertical="center" shrinkToFit="1"/>
    </xf>
    <xf numFmtId="180" fontId="50" fillId="0" borderId="15" xfId="0" applyNumberFormat="1" applyFont="1" applyBorder="1" applyAlignment="1">
      <alignment vertical="center" shrinkToFit="1"/>
    </xf>
    <xf numFmtId="180" fontId="50" fillId="0" borderId="14" xfId="0" applyNumberFormat="1" applyFont="1" applyBorder="1" applyAlignment="1">
      <alignment vertical="center" shrinkToFit="1"/>
    </xf>
    <xf numFmtId="180" fontId="50" fillId="2" borderId="13" xfId="3" applyNumberFormat="1" applyFont="1" applyFill="1" applyBorder="1" applyAlignment="1">
      <alignment horizontal="right" vertical="center" shrinkToFit="1"/>
    </xf>
    <xf numFmtId="180" fontId="50" fillId="2" borderId="15" xfId="3" applyNumberFormat="1" applyFont="1" applyFill="1" applyBorder="1" applyAlignment="1">
      <alignment horizontal="right" vertical="center" shrinkToFit="1"/>
    </xf>
    <xf numFmtId="180" fontId="50" fillId="2" borderId="2" xfId="3" applyNumberFormat="1" applyFont="1" applyFill="1" applyBorder="1" applyAlignment="1">
      <alignment horizontal="right" vertical="center" shrinkToFit="1"/>
    </xf>
    <xf numFmtId="180" fontId="50" fillId="2" borderId="5" xfId="3" applyNumberFormat="1" applyFont="1" applyFill="1" applyBorder="1" applyAlignment="1">
      <alignment horizontal="right" vertical="center" shrinkToFit="1"/>
    </xf>
    <xf numFmtId="180" fontId="50" fillId="0" borderId="3" xfId="1" applyNumberFormat="1" applyFont="1" applyBorder="1" applyAlignment="1">
      <alignment vertical="center" shrinkToFit="1"/>
    </xf>
    <xf numFmtId="0" fontId="50" fillId="0" borderId="2" xfId="0" applyFont="1" applyBorder="1" applyAlignment="1">
      <alignment horizontal="right" vertical="center"/>
    </xf>
    <xf numFmtId="0" fontId="50" fillId="0" borderId="5" xfId="0" applyFont="1" applyBorder="1" applyAlignment="1">
      <alignment horizontal="right" vertical="center"/>
    </xf>
    <xf numFmtId="0" fontId="50" fillId="0" borderId="3" xfId="0" applyFont="1" applyBorder="1" applyAlignment="1">
      <alignment horizontal="right" vertical="center"/>
    </xf>
    <xf numFmtId="0" fontId="25" fillId="4" borderId="20" xfId="1" applyFont="1" applyFill="1" applyBorder="1" applyAlignment="1">
      <alignment horizontal="center" vertical="center"/>
    </xf>
    <xf numFmtId="0" fontId="25" fillId="4" borderId="31" xfId="1" applyFont="1" applyFill="1" applyBorder="1" applyAlignment="1">
      <alignment horizontal="center" vertical="center"/>
    </xf>
    <xf numFmtId="0" fontId="32" fillId="5" borderId="58" xfId="1" applyFont="1" applyFill="1" applyBorder="1" applyAlignment="1">
      <alignment horizontal="center" vertical="center"/>
    </xf>
    <xf numFmtId="0" fontId="32" fillId="5" borderId="63" xfId="1" applyFont="1" applyFill="1" applyBorder="1" applyAlignment="1">
      <alignment horizontal="center" vertical="center"/>
    </xf>
    <xf numFmtId="0" fontId="8" fillId="0" borderId="4" xfId="1" applyFont="1" applyBorder="1" applyAlignment="1">
      <alignment horizontal="center" vertical="center"/>
    </xf>
    <xf numFmtId="0" fontId="8" fillId="0" borderId="8" xfId="1" applyFont="1" applyBorder="1" applyAlignment="1">
      <alignment horizontal="center" vertical="center"/>
    </xf>
    <xf numFmtId="0" fontId="6" fillId="0" borderId="13" xfId="1" applyFont="1" applyBorder="1">
      <alignment vertical="center"/>
    </xf>
    <xf numFmtId="0" fontId="6" fillId="0" borderId="15" xfId="1" applyFont="1" applyBorder="1">
      <alignment vertical="center"/>
    </xf>
    <xf numFmtId="0" fontId="6" fillId="0" borderId="14" xfId="1" applyFont="1" applyBorder="1">
      <alignment vertical="center"/>
    </xf>
    <xf numFmtId="0" fontId="69" fillId="0" borderId="47" xfId="1" applyFont="1" applyBorder="1" applyAlignment="1">
      <alignment horizontal="center" vertical="center" shrinkToFit="1"/>
    </xf>
    <xf numFmtId="0" fontId="69" fillId="0" borderId="48" xfId="1" applyFont="1" applyBorder="1" applyAlignment="1">
      <alignment horizontal="center" vertical="center" shrinkToFit="1"/>
    </xf>
    <xf numFmtId="0" fontId="69" fillId="0" borderId="49" xfId="1" applyFont="1" applyBorder="1" applyAlignment="1">
      <alignment horizontal="center" vertical="center" shrinkToFit="1"/>
    </xf>
    <xf numFmtId="0" fontId="37" fillId="0" borderId="0" xfId="2" applyFont="1" applyAlignment="1">
      <alignment horizontal="left" vertical="center" wrapText="1"/>
    </xf>
    <xf numFmtId="0" fontId="63" fillId="0" borderId="51" xfId="1" applyFont="1" applyBorder="1" applyAlignment="1">
      <alignment horizontal="left" vertical="center" wrapText="1"/>
    </xf>
    <xf numFmtId="0" fontId="63" fillId="0" borderId="0" xfId="1" applyFont="1" applyAlignment="1">
      <alignment horizontal="left" vertical="center" wrapText="1"/>
    </xf>
    <xf numFmtId="0" fontId="4" fillId="5" borderId="9" xfId="2" applyFont="1" applyFill="1" applyBorder="1" applyAlignment="1">
      <alignment horizontal="center" vertical="center"/>
    </xf>
    <xf numFmtId="0" fontId="4" fillId="5" borderId="10" xfId="2" applyFont="1" applyFill="1" applyBorder="1" applyAlignment="1">
      <alignment horizontal="center" vertical="center"/>
    </xf>
    <xf numFmtId="0" fontId="4" fillId="5" borderId="11" xfId="2" applyFont="1" applyFill="1" applyBorder="1" applyAlignment="1">
      <alignment horizontal="center" vertical="center"/>
    </xf>
    <xf numFmtId="0" fontId="4" fillId="5" borderId="6" xfId="2" applyFont="1" applyFill="1" applyBorder="1" applyAlignment="1">
      <alignment horizontal="center" vertical="center"/>
    </xf>
    <xf numFmtId="0" fontId="4" fillId="5" borderId="0" xfId="2" applyFont="1" applyFill="1" applyAlignment="1">
      <alignment horizontal="center" vertical="center"/>
    </xf>
    <xf numFmtId="0" fontId="4" fillId="5" borderId="12" xfId="2" applyFont="1" applyFill="1" applyBorder="1" applyAlignment="1">
      <alignment horizontal="center" vertical="center"/>
    </xf>
    <xf numFmtId="0" fontId="4" fillId="5" borderId="13" xfId="2" applyFont="1" applyFill="1" applyBorder="1" applyAlignment="1">
      <alignment horizontal="center" vertical="center"/>
    </xf>
    <xf numFmtId="0" fontId="4" fillId="5" borderId="15" xfId="2" applyFont="1" applyFill="1" applyBorder="1" applyAlignment="1">
      <alignment horizontal="center" vertical="center"/>
    </xf>
    <xf numFmtId="0" fontId="16" fillId="5" borderId="9" xfId="1" applyFont="1" applyFill="1" applyBorder="1" applyAlignment="1">
      <alignment horizontal="center" vertical="center" wrapText="1"/>
    </xf>
    <xf numFmtId="0" fontId="16" fillId="5" borderId="11" xfId="1" applyFont="1" applyFill="1" applyBorder="1" applyAlignment="1">
      <alignment horizontal="center" vertical="center"/>
    </xf>
    <xf numFmtId="0" fontId="0" fillId="4" borderId="16" xfId="0" applyFill="1" applyBorder="1" applyAlignment="1">
      <alignment horizontal="center" vertical="center"/>
    </xf>
    <xf numFmtId="0" fontId="0" fillId="4" borderId="18" xfId="0" applyFill="1" applyBorder="1" applyAlignment="1">
      <alignment horizontal="center" vertical="center"/>
    </xf>
    <xf numFmtId="0" fontId="32" fillId="5" borderId="1" xfId="2" applyFont="1" applyFill="1" applyBorder="1" applyAlignment="1">
      <alignment horizontal="center" vertical="center"/>
    </xf>
    <xf numFmtId="0" fontId="4" fillId="5" borderId="9" xfId="2" applyFont="1" applyFill="1" applyBorder="1" applyAlignment="1">
      <alignment horizontal="left" vertical="center" wrapText="1"/>
    </xf>
    <xf numFmtId="0" fontId="4" fillId="5" borderId="10" xfId="2" applyFont="1" applyFill="1" applyBorder="1" applyAlignment="1">
      <alignment horizontal="left" vertical="center" wrapText="1"/>
    </xf>
    <xf numFmtId="0" fontId="4" fillId="5" borderId="11" xfId="2" applyFont="1" applyFill="1" applyBorder="1" applyAlignment="1">
      <alignment horizontal="left" vertical="center" wrapText="1"/>
    </xf>
    <xf numFmtId="0" fontId="60" fillId="5" borderId="2" xfId="0" applyFont="1" applyFill="1" applyBorder="1" applyAlignment="1">
      <alignment horizontal="center" vertical="center" wrapText="1"/>
    </xf>
    <xf numFmtId="0" fontId="60" fillId="5" borderId="5" xfId="0" applyFont="1" applyFill="1" applyBorder="1" applyAlignment="1">
      <alignment horizontal="center" vertical="center"/>
    </xf>
    <xf numFmtId="0" fontId="60" fillId="5" borderId="3" xfId="0" applyFont="1" applyFill="1" applyBorder="1" applyAlignment="1">
      <alignment horizontal="center" vertical="center"/>
    </xf>
    <xf numFmtId="0" fontId="60" fillId="5" borderId="5" xfId="0" applyFont="1" applyFill="1" applyBorder="1">
      <alignment vertical="center"/>
    </xf>
    <xf numFmtId="0" fontId="60" fillId="5" borderId="3" xfId="0" applyFont="1" applyFill="1" applyBorder="1">
      <alignment vertical="center"/>
    </xf>
    <xf numFmtId="0" fontId="4" fillId="0" borderId="1" xfId="1" applyFont="1" applyBorder="1" applyAlignment="1">
      <alignment horizontal="center" vertical="center" wrapText="1"/>
    </xf>
    <xf numFmtId="0" fontId="4" fillId="0" borderId="4" xfId="1" applyFont="1" applyBorder="1" applyAlignment="1">
      <alignment horizontal="center" vertical="center" wrapText="1"/>
    </xf>
    <xf numFmtId="49" fontId="5"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0" fontId="32" fillId="5" borderId="1" xfId="1" applyFont="1" applyFill="1" applyBorder="1" applyAlignment="1">
      <alignment horizontal="center" vertical="center" wrapText="1"/>
    </xf>
    <xf numFmtId="0" fontId="32" fillId="5" borderId="1" xfId="1" applyFont="1" applyFill="1" applyBorder="1" applyAlignment="1">
      <alignment horizontal="center" vertical="center"/>
    </xf>
    <xf numFmtId="176" fontId="10" fillId="0" borderId="6" xfId="2" applyNumberFormat="1" applyFont="1" applyBorder="1" applyAlignment="1">
      <alignment vertical="center" wrapText="1"/>
    </xf>
    <xf numFmtId="0" fontId="1" fillId="0" borderId="0" xfId="1">
      <alignment vertical="center"/>
    </xf>
    <xf numFmtId="0" fontId="4" fillId="5" borderId="3" xfId="2" applyFont="1" applyFill="1" applyBorder="1" applyAlignment="1">
      <alignment horizontal="left" vertical="center" wrapText="1"/>
    </xf>
    <xf numFmtId="0" fontId="4" fillId="5" borderId="4" xfId="2" applyFont="1" applyFill="1" applyBorder="1" applyAlignment="1">
      <alignment horizontal="left" vertical="center" wrapText="1"/>
    </xf>
    <xf numFmtId="0" fontId="4" fillId="5" borderId="1" xfId="2" applyFont="1" applyFill="1" applyBorder="1" applyAlignment="1">
      <alignment horizontal="left" vertical="center" wrapText="1"/>
    </xf>
    <xf numFmtId="0" fontId="16" fillId="0" borderId="1" xfId="2" applyFont="1" applyBorder="1" applyAlignment="1">
      <alignment horizontal="left" vertical="center"/>
    </xf>
    <xf numFmtId="0" fontId="4" fillId="5" borderId="6" xfId="2" applyFont="1" applyFill="1" applyBorder="1" applyAlignment="1">
      <alignment horizontal="left" vertical="center" wrapText="1"/>
    </xf>
    <xf numFmtId="0" fontId="4" fillId="5" borderId="0" xfId="2" applyFont="1" applyFill="1" applyAlignment="1">
      <alignment horizontal="left" vertical="center" wrapText="1"/>
    </xf>
    <xf numFmtId="0" fontId="4" fillId="5" borderId="13" xfId="2" applyFont="1" applyFill="1" applyBorder="1" applyAlignment="1">
      <alignment horizontal="left" vertical="center" wrapText="1"/>
    </xf>
    <xf numFmtId="0" fontId="4" fillId="5" borderId="15" xfId="2" applyFont="1" applyFill="1" applyBorder="1" applyAlignment="1">
      <alignment horizontal="left" vertical="center" wrapText="1"/>
    </xf>
    <xf numFmtId="0" fontId="0" fillId="5" borderId="16" xfId="0" applyFill="1" applyBorder="1" applyAlignment="1">
      <alignment horizontal="center" vertical="center"/>
    </xf>
    <xf numFmtId="0" fontId="0" fillId="5" borderId="18" xfId="0" applyFill="1" applyBorder="1" applyAlignment="1">
      <alignment horizontal="center" vertical="center"/>
    </xf>
    <xf numFmtId="0" fontId="65" fillId="0" borderId="2" xfId="2" applyFont="1" applyBorder="1" applyAlignment="1">
      <alignment horizontal="left" vertical="center"/>
    </xf>
    <xf numFmtId="0" fontId="65" fillId="0" borderId="5" xfId="2" applyFont="1" applyBorder="1" applyAlignment="1">
      <alignment horizontal="left" vertical="center"/>
    </xf>
    <xf numFmtId="0" fontId="16" fillId="5" borderId="0" xfId="1" applyFont="1" applyFill="1" applyAlignment="1">
      <alignment horizontal="center" wrapText="1"/>
    </xf>
    <xf numFmtId="0" fontId="16" fillId="5" borderId="12" xfId="1" applyFont="1" applyFill="1" applyBorder="1" applyAlignment="1">
      <alignment horizontal="center" wrapText="1"/>
    </xf>
    <xf numFmtId="0" fontId="16" fillId="5" borderId="29" xfId="1" applyFont="1" applyFill="1" applyBorder="1" applyAlignment="1">
      <alignment horizontal="center" wrapText="1"/>
    </xf>
    <xf numFmtId="0" fontId="16" fillId="5" borderId="52" xfId="1" applyFont="1" applyFill="1" applyBorder="1" applyAlignment="1">
      <alignment horizontal="center" wrapText="1"/>
    </xf>
    <xf numFmtId="0" fontId="16" fillId="5" borderId="2" xfId="2" applyFont="1" applyFill="1" applyBorder="1" applyAlignment="1">
      <alignment horizontal="left" vertical="center" wrapText="1"/>
    </xf>
    <xf numFmtId="0" fontId="16" fillId="5" borderId="5" xfId="2" applyFont="1" applyFill="1" applyBorder="1" applyAlignment="1">
      <alignment horizontal="left" vertical="center" wrapText="1"/>
    </xf>
    <xf numFmtId="0" fontId="16" fillId="5" borderId="3" xfId="2" applyFont="1" applyFill="1" applyBorder="1" applyAlignment="1">
      <alignment horizontal="left" vertical="center" wrapText="1"/>
    </xf>
    <xf numFmtId="0" fontId="16" fillId="0" borderId="2" xfId="1" applyFont="1" applyBorder="1">
      <alignment vertical="center"/>
    </xf>
    <xf numFmtId="0" fontId="16" fillId="0" borderId="5" xfId="1" applyFont="1" applyBorder="1">
      <alignment vertical="center"/>
    </xf>
    <xf numFmtId="0" fontId="16" fillId="0" borderId="3" xfId="1" applyFont="1" applyBorder="1">
      <alignment vertical="center"/>
    </xf>
    <xf numFmtId="0" fontId="4" fillId="0" borderId="1" xfId="2" applyFont="1" applyBorder="1" applyAlignment="1">
      <alignment horizontal="left" vertical="center" wrapText="1"/>
    </xf>
    <xf numFmtId="0" fontId="4" fillId="0" borderId="8" xfId="2" applyFont="1" applyBorder="1" applyAlignment="1">
      <alignment horizontal="left" vertical="center" wrapText="1"/>
    </xf>
    <xf numFmtId="0" fontId="4" fillId="0" borderId="2" xfId="2" applyFont="1" applyBorder="1" applyAlignment="1">
      <alignment horizontal="left" vertical="center" wrapText="1"/>
    </xf>
    <xf numFmtId="0" fontId="4" fillId="5" borderId="13" xfId="1" applyFont="1" applyFill="1" applyBorder="1">
      <alignment vertical="center"/>
    </xf>
    <xf numFmtId="0" fontId="4" fillId="5" borderId="15" xfId="1" applyFont="1" applyFill="1" applyBorder="1">
      <alignment vertical="center"/>
    </xf>
    <xf numFmtId="0" fontId="4" fillId="5" borderId="14" xfId="1" applyFont="1" applyFill="1" applyBorder="1">
      <alignment vertical="center"/>
    </xf>
    <xf numFmtId="0" fontId="61" fillId="5" borderId="44" xfId="1" applyFont="1" applyFill="1" applyBorder="1" applyAlignment="1">
      <alignment horizontal="right" vertical="center"/>
    </xf>
    <xf numFmtId="0" fontId="61" fillId="5" borderId="45" xfId="1" applyFont="1" applyFill="1" applyBorder="1" applyAlignment="1">
      <alignment horizontal="right" vertical="center"/>
    </xf>
    <xf numFmtId="0" fontId="60" fillId="5" borderId="1" xfId="0" applyFont="1" applyFill="1" applyBorder="1" applyAlignment="1">
      <alignment horizontal="center" vertical="center" wrapText="1"/>
    </xf>
    <xf numFmtId="0" fontId="62" fillId="5" borderId="1" xfId="0" applyFont="1" applyFill="1" applyBorder="1" applyAlignment="1">
      <alignment horizontal="center" vertical="center"/>
    </xf>
    <xf numFmtId="0" fontId="62" fillId="5" borderId="2" xfId="0" applyFont="1" applyFill="1" applyBorder="1" applyAlignment="1">
      <alignment horizontal="center" vertical="center"/>
    </xf>
    <xf numFmtId="0" fontId="61" fillId="5" borderId="1" xfId="1" applyFont="1" applyFill="1" applyBorder="1" applyAlignment="1">
      <alignment horizontal="center" vertical="center"/>
    </xf>
    <xf numFmtId="38" fontId="18" fillId="0" borderId="17" xfId="3" applyFont="1" applyBorder="1" applyAlignment="1">
      <alignment horizontal="right" vertical="center"/>
    </xf>
    <xf numFmtId="0" fontId="4" fillId="5" borderId="8" xfId="2" applyFont="1" applyFill="1" applyBorder="1" applyAlignment="1">
      <alignment horizontal="left" vertical="center" wrapText="1"/>
    </xf>
    <xf numFmtId="3" fontId="4" fillId="0" borderId="1" xfId="2" applyNumberFormat="1" applyFont="1" applyBorder="1" applyAlignment="1">
      <alignment horizontal="left" vertical="center" wrapText="1"/>
    </xf>
    <xf numFmtId="3" fontId="4" fillId="0" borderId="2" xfId="2" applyNumberFormat="1" applyFont="1" applyBorder="1" applyAlignment="1">
      <alignment horizontal="left" vertical="center" wrapText="1"/>
    </xf>
    <xf numFmtId="3" fontId="4" fillId="5" borderId="1" xfId="2" applyNumberFormat="1" applyFont="1" applyFill="1" applyBorder="1" applyAlignment="1">
      <alignment horizontal="left" vertical="center" wrapText="1"/>
    </xf>
    <xf numFmtId="3" fontId="4" fillId="5" borderId="2" xfId="2" applyNumberFormat="1" applyFont="1" applyFill="1" applyBorder="1" applyAlignment="1">
      <alignment horizontal="left" vertical="center" wrapText="1"/>
    </xf>
    <xf numFmtId="0" fontId="4" fillId="5" borderId="9"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5" borderId="0" xfId="2" applyFont="1" applyFill="1" applyAlignment="1">
      <alignment horizontal="center" vertical="center" wrapText="1"/>
    </xf>
    <xf numFmtId="0" fontId="4" fillId="5" borderId="13"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6" fillId="0" borderId="59" xfId="1" applyFont="1" applyBorder="1">
      <alignment vertical="center"/>
    </xf>
    <xf numFmtId="0" fontId="6" fillId="0" borderId="60" xfId="1" applyFont="1" applyBorder="1">
      <alignment vertical="center"/>
    </xf>
    <xf numFmtId="0" fontId="6" fillId="0" borderId="61" xfId="1" applyFont="1" applyBorder="1">
      <alignment vertical="center"/>
    </xf>
    <xf numFmtId="0" fontId="65" fillId="5" borderId="2" xfId="2" applyFont="1" applyFill="1" applyBorder="1" applyAlignment="1">
      <alignment horizontal="left" vertical="center" wrapText="1"/>
    </xf>
    <xf numFmtId="0" fontId="65" fillId="5" borderId="5" xfId="2" applyFont="1" applyFill="1" applyBorder="1" applyAlignment="1">
      <alignment horizontal="left" vertical="center" wrapText="1"/>
    </xf>
    <xf numFmtId="0" fontId="4" fillId="5" borderId="9" xfId="1" applyFont="1" applyFill="1" applyBorder="1" applyAlignment="1">
      <alignment horizontal="left" vertical="center"/>
    </xf>
    <xf numFmtId="0" fontId="4" fillId="5" borderId="11" xfId="1" applyFont="1" applyFill="1" applyBorder="1" applyAlignment="1">
      <alignment horizontal="left" vertical="center"/>
    </xf>
    <xf numFmtId="0" fontId="4" fillId="5" borderId="13" xfId="1" applyFont="1" applyFill="1" applyBorder="1" applyAlignment="1">
      <alignment horizontal="left" vertical="center"/>
    </xf>
    <xf numFmtId="0" fontId="4" fillId="5" borderId="15" xfId="1" applyFont="1" applyFill="1" applyBorder="1" applyAlignment="1">
      <alignment horizontal="left" vertical="center"/>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24" fillId="4" borderId="20" xfId="2" applyFont="1" applyFill="1" applyBorder="1" applyAlignment="1">
      <alignment horizontal="center" vertical="center" wrapText="1"/>
    </xf>
    <xf numFmtId="0" fontId="24" fillId="4" borderId="31"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4" fillId="5" borderId="5" xfId="2" applyFont="1" applyFill="1" applyBorder="1" applyAlignment="1">
      <alignment horizontal="center" vertical="center" wrapText="1"/>
    </xf>
    <xf numFmtId="0" fontId="4" fillId="5" borderId="2" xfId="2" applyFont="1" applyFill="1" applyBorder="1" applyAlignment="1">
      <alignment horizontal="left" vertical="center" wrapText="1"/>
    </xf>
    <xf numFmtId="0" fontId="65" fillId="0" borderId="1" xfId="2" applyFont="1" applyBorder="1" applyAlignment="1">
      <alignment horizontal="left" vertical="center"/>
    </xf>
    <xf numFmtId="0" fontId="32" fillId="5" borderId="9" xfId="1" applyFont="1" applyFill="1" applyBorder="1" applyAlignment="1">
      <alignment horizontal="center" vertical="center"/>
    </xf>
    <xf numFmtId="0" fontId="32" fillId="5" borderId="57" xfId="1" applyFont="1" applyFill="1" applyBorder="1" applyAlignment="1">
      <alignment horizontal="center" vertical="center"/>
    </xf>
    <xf numFmtId="0" fontId="32" fillId="5" borderId="13" xfId="1" applyFont="1" applyFill="1" applyBorder="1" applyAlignment="1">
      <alignment horizontal="center" vertical="center"/>
    </xf>
    <xf numFmtId="0" fontId="32" fillId="5" borderId="62" xfId="1" applyFont="1" applyFill="1" applyBorder="1" applyAlignment="1">
      <alignment horizontal="center" vertical="center"/>
    </xf>
    <xf numFmtId="0" fontId="69" fillId="0" borderId="47" xfId="2" applyFont="1" applyBorder="1" applyAlignment="1">
      <alignment horizontal="center" vertical="center" shrinkToFit="1"/>
    </xf>
    <xf numFmtId="0" fontId="69" fillId="0" borderId="48" xfId="2" applyFont="1" applyBorder="1" applyAlignment="1">
      <alignment horizontal="center" vertical="center" shrinkToFit="1"/>
    </xf>
    <xf numFmtId="0" fontId="69" fillId="0" borderId="49" xfId="2" applyFont="1" applyBorder="1" applyAlignment="1">
      <alignment horizontal="center" vertical="center" shrinkToFit="1"/>
    </xf>
    <xf numFmtId="0" fontId="61" fillId="5" borderId="2" xfId="1" applyFont="1" applyFill="1" applyBorder="1" applyAlignment="1">
      <alignment horizontal="right" vertical="center"/>
    </xf>
    <xf numFmtId="0" fontId="64" fillId="5" borderId="5" xfId="0" applyFont="1" applyFill="1" applyBorder="1" applyAlignment="1">
      <alignment horizontal="right" vertical="center"/>
    </xf>
    <xf numFmtId="0" fontId="62" fillId="5" borderId="1" xfId="0" applyFont="1" applyFill="1" applyBorder="1">
      <alignment vertical="center"/>
    </xf>
    <xf numFmtId="0" fontId="62" fillId="5" borderId="2" xfId="0" applyFont="1" applyFill="1" applyBorder="1">
      <alignment vertical="center"/>
    </xf>
    <xf numFmtId="38" fontId="18" fillId="0" borderId="24" xfId="3" applyFont="1" applyBorder="1" applyAlignment="1">
      <alignment vertical="center"/>
    </xf>
    <xf numFmtId="38" fontId="18" fillId="0" borderId="23" xfId="3" applyFont="1" applyBorder="1" applyAlignment="1">
      <alignment vertical="center"/>
    </xf>
    <xf numFmtId="0" fontId="70" fillId="5" borderId="2" xfId="0" applyFont="1" applyFill="1" applyBorder="1" applyAlignment="1">
      <alignment horizontal="center" vertical="center" wrapText="1"/>
    </xf>
    <xf numFmtId="0" fontId="70" fillId="5" borderId="5" xfId="0" applyFont="1" applyFill="1" applyBorder="1" applyAlignment="1">
      <alignment horizontal="center" vertical="center"/>
    </xf>
    <xf numFmtId="0" fontId="70" fillId="5" borderId="3" xfId="0" applyFont="1" applyFill="1" applyBorder="1" applyAlignment="1">
      <alignment horizontal="center" vertical="center"/>
    </xf>
    <xf numFmtId="0" fontId="4" fillId="5" borderId="4" xfId="2" applyFont="1" applyFill="1" applyBorder="1" applyAlignment="1">
      <alignment horizontal="center" vertical="center" wrapText="1"/>
    </xf>
    <xf numFmtId="0" fontId="4" fillId="5" borderId="8" xfId="2" applyFont="1" applyFill="1" applyBorder="1" applyAlignment="1">
      <alignment horizontal="center" vertical="center" wrapText="1"/>
    </xf>
    <xf numFmtId="0" fontId="60" fillId="5" borderId="5" xfId="0" applyFont="1" applyFill="1" applyBorder="1" applyAlignment="1">
      <alignment horizontal="center" vertical="center" wrapText="1"/>
    </xf>
    <xf numFmtId="0" fontId="60" fillId="5" borderId="3" xfId="0" applyFont="1" applyFill="1" applyBorder="1" applyAlignment="1">
      <alignment horizontal="center" vertical="center" wrapText="1"/>
    </xf>
    <xf numFmtId="0" fontId="16" fillId="5" borderId="11" xfId="2" applyFont="1" applyFill="1" applyBorder="1" applyAlignment="1">
      <alignment horizontal="center" vertical="center" wrapText="1"/>
    </xf>
    <xf numFmtId="0" fontId="16" fillId="5" borderId="12" xfId="2" applyFont="1" applyFill="1" applyBorder="1" applyAlignment="1">
      <alignment horizontal="center" vertical="center" wrapText="1"/>
    </xf>
    <xf numFmtId="0" fontId="4" fillId="4" borderId="20" xfId="2" applyFont="1" applyFill="1" applyBorder="1" applyAlignment="1">
      <alignment horizontal="center" vertical="center" wrapText="1"/>
    </xf>
    <xf numFmtId="0" fontId="4" fillId="4" borderId="31" xfId="2" applyFont="1" applyFill="1" applyBorder="1" applyAlignment="1">
      <alignment horizontal="center" vertical="center" wrapText="1"/>
    </xf>
    <xf numFmtId="0" fontId="4" fillId="5" borderId="14" xfId="2" applyFont="1" applyFill="1" applyBorder="1" applyAlignment="1">
      <alignment horizontal="center" vertical="center"/>
    </xf>
    <xf numFmtId="0" fontId="17" fillId="0" borderId="0" xfId="0" applyFont="1" applyAlignment="1">
      <alignment horizontal="left" vertical="center"/>
    </xf>
    <xf numFmtId="178" fontId="12" fillId="0" borderId="2" xfId="2" applyNumberFormat="1" applyFont="1" applyBorder="1" applyAlignment="1">
      <alignment horizontal="center" vertical="center" wrapText="1"/>
    </xf>
    <xf numFmtId="0" fontId="29" fillId="0" borderId="3" xfId="0" applyFont="1" applyBorder="1" applyAlignment="1">
      <alignment horizontal="center" vertical="center" wrapText="1"/>
    </xf>
    <xf numFmtId="0" fontId="4" fillId="0" borderId="13" xfId="2" applyFont="1" applyBorder="1" applyAlignment="1">
      <alignment horizontal="left" vertical="center" wrapText="1"/>
    </xf>
    <xf numFmtId="0" fontId="4" fillId="0" borderId="15" xfId="2" applyFont="1" applyBorder="1" applyAlignment="1">
      <alignment horizontal="left" vertical="center" wrapText="1"/>
    </xf>
    <xf numFmtId="0" fontId="4" fillId="0" borderId="14" xfId="2" applyFont="1" applyBorder="1" applyAlignment="1">
      <alignment horizontal="left" vertical="center" wrapText="1"/>
    </xf>
    <xf numFmtId="0" fontId="4" fillId="5" borderId="55" xfId="2" applyFont="1" applyFill="1" applyBorder="1" applyAlignment="1">
      <alignment horizontal="left" vertical="center" wrapText="1"/>
    </xf>
    <xf numFmtId="49" fontId="4"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63" fillId="0" borderId="1" xfId="1" applyFont="1" applyBorder="1">
      <alignment vertical="center"/>
    </xf>
    <xf numFmtId="0" fontId="62" fillId="0" borderId="1" xfId="0" applyFont="1" applyBorder="1">
      <alignment vertical="center"/>
    </xf>
    <xf numFmtId="0" fontId="60" fillId="5" borderId="1" xfId="0" applyFont="1" applyFill="1" applyBorder="1" applyAlignment="1">
      <alignment horizontal="center" vertical="center"/>
    </xf>
    <xf numFmtId="0" fontId="62" fillId="5" borderId="1" xfId="0" applyFont="1" applyFill="1" applyBorder="1" applyAlignment="1">
      <alignment horizontal="right" vertical="center" shrinkToFit="1"/>
    </xf>
    <xf numFmtId="0" fontId="62" fillId="5" borderId="2" xfId="0" applyFont="1" applyFill="1" applyBorder="1" applyAlignment="1">
      <alignment horizontal="right" vertical="center" shrinkToFit="1"/>
    </xf>
    <xf numFmtId="0" fontId="1" fillId="0" borderId="15" xfId="1" applyBorder="1" applyAlignment="1">
      <alignment horizontal="right"/>
    </xf>
    <xf numFmtId="0" fontId="1" fillId="0" borderId="14" xfId="1" applyBorder="1" applyAlignment="1">
      <alignment horizontal="right"/>
    </xf>
    <xf numFmtId="0" fontId="1" fillId="0" borderId="21" xfId="1" applyBorder="1" applyAlignment="1">
      <alignment horizontal="left"/>
    </xf>
    <xf numFmtId="0" fontId="1" fillId="0" borderId="15" xfId="1" applyBorder="1" applyAlignment="1">
      <alignment horizontal="left"/>
    </xf>
    <xf numFmtId="0" fontId="5" fillId="0" borderId="2" xfId="1" applyFont="1" applyBorder="1" applyAlignment="1">
      <alignment horizontal="left" vertical="center"/>
    </xf>
    <xf numFmtId="0" fontId="4" fillId="0" borderId="3" xfId="1" applyFont="1" applyBorder="1" applyAlignment="1">
      <alignment horizontal="left" vertical="center"/>
    </xf>
    <xf numFmtId="0" fontId="4" fillId="0" borderId="2" xfId="1" applyFont="1" applyBorder="1" applyAlignment="1">
      <alignment horizontal="left" vertical="center"/>
    </xf>
    <xf numFmtId="0" fontId="6" fillId="0" borderId="64" xfId="1" applyFont="1" applyBorder="1">
      <alignment vertical="center"/>
    </xf>
    <xf numFmtId="0" fontId="6" fillId="0" borderId="65" xfId="1" applyFont="1" applyBorder="1">
      <alignment vertical="center"/>
    </xf>
    <xf numFmtId="0" fontId="6" fillId="0" borderId="66" xfId="1" applyFont="1" applyBorder="1">
      <alignment vertical="center"/>
    </xf>
    <xf numFmtId="0" fontId="4" fillId="5" borderId="6" xfId="2" applyFont="1" applyFill="1" applyBorder="1" applyAlignment="1">
      <alignment vertical="center" wrapText="1"/>
    </xf>
    <xf numFmtId="0" fontId="4" fillId="5" borderId="0" xfId="2" applyFont="1" applyFill="1" applyAlignment="1">
      <alignment vertical="center" wrapText="1"/>
    </xf>
    <xf numFmtId="0" fontId="4" fillId="5" borderId="13" xfId="2" applyFont="1" applyFill="1" applyBorder="1" applyAlignment="1">
      <alignment vertical="center" wrapText="1"/>
    </xf>
    <xf numFmtId="0" fontId="4" fillId="5" borderId="15" xfId="2" applyFont="1" applyFill="1" applyBorder="1" applyAlignment="1">
      <alignment vertical="center" wrapText="1"/>
    </xf>
    <xf numFmtId="0" fontId="4" fillId="5" borderId="52" xfId="2" applyFont="1" applyFill="1" applyBorder="1" applyAlignment="1">
      <alignment horizontal="center" vertical="center" wrapText="1"/>
    </xf>
    <xf numFmtId="0" fontId="21" fillId="0" borderId="1" xfId="2" applyFont="1" applyBorder="1" applyAlignment="1">
      <alignment horizontal="left" vertical="center"/>
    </xf>
    <xf numFmtId="0" fontId="4" fillId="5" borderId="5" xfId="2" applyFont="1" applyFill="1" applyBorder="1" applyAlignment="1">
      <alignment horizontal="left" vertical="center" wrapText="1"/>
    </xf>
    <xf numFmtId="0" fontId="17" fillId="5" borderId="2" xfId="0" applyFont="1" applyFill="1" applyBorder="1" applyAlignment="1">
      <alignment horizontal="center" vertical="center" wrapText="1"/>
    </xf>
    <xf numFmtId="0" fontId="17" fillId="5" borderId="5" xfId="0" applyFont="1" applyFill="1" applyBorder="1">
      <alignment vertical="center"/>
    </xf>
    <xf numFmtId="0" fontId="17" fillId="5" borderId="3" xfId="0" applyFont="1" applyFill="1" applyBorder="1">
      <alignment vertical="center"/>
    </xf>
    <xf numFmtId="0" fontId="17" fillId="5" borderId="5"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2" fillId="4" borderId="16" xfId="2" applyFont="1" applyFill="1" applyBorder="1" applyAlignment="1">
      <alignment horizontal="center" vertical="center" wrapText="1"/>
    </xf>
    <xf numFmtId="0" fontId="12" fillId="4" borderId="17" xfId="2" applyFont="1" applyFill="1" applyBorder="1" applyAlignment="1">
      <alignment horizontal="center" vertical="center" wrapText="1"/>
    </xf>
    <xf numFmtId="0" fontId="12" fillId="4" borderId="18" xfId="2" applyFont="1" applyFill="1" applyBorder="1" applyAlignment="1">
      <alignment horizontal="center" vertical="center" wrapText="1"/>
    </xf>
    <xf numFmtId="0" fontId="4" fillId="0" borderId="3" xfId="2" applyFont="1" applyBorder="1" applyAlignment="1">
      <alignment horizontal="left" vertical="center" wrapText="1"/>
    </xf>
    <xf numFmtId="0" fontId="4" fillId="5" borderId="12" xfId="2" applyFont="1" applyFill="1" applyBorder="1" applyAlignment="1">
      <alignment horizontal="left" vertical="center" wrapText="1"/>
    </xf>
    <xf numFmtId="0" fontId="17" fillId="5" borderId="9"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6" fillId="0" borderId="1" xfId="1" applyFont="1" applyBorder="1" applyAlignment="1">
      <alignment horizontal="left" vertical="center" wrapText="1"/>
    </xf>
    <xf numFmtId="0" fontId="32" fillId="5" borderId="9" xfId="2" applyFont="1" applyFill="1" applyBorder="1" applyAlignment="1">
      <alignment vertical="center" wrapText="1"/>
    </xf>
    <xf numFmtId="0" fontId="32" fillId="5" borderId="10" xfId="2" applyFont="1" applyFill="1" applyBorder="1" applyAlignment="1">
      <alignment vertical="center" wrapText="1"/>
    </xf>
    <xf numFmtId="0" fontId="32" fillId="5" borderId="6" xfId="2" applyFont="1" applyFill="1" applyBorder="1" applyAlignment="1">
      <alignment vertical="center" wrapText="1"/>
    </xf>
    <xf numFmtId="0" fontId="32" fillId="5" borderId="0" xfId="2" applyFont="1" applyFill="1" applyAlignment="1">
      <alignment vertical="center" wrapText="1"/>
    </xf>
    <xf numFmtId="0" fontId="32" fillId="5" borderId="13" xfId="2" applyFont="1" applyFill="1" applyBorder="1" applyAlignment="1">
      <alignment vertical="center" wrapText="1"/>
    </xf>
    <xf numFmtId="0" fontId="32" fillId="5" borderId="15" xfId="2" applyFont="1" applyFill="1" applyBorder="1" applyAlignment="1">
      <alignment vertical="center" wrapText="1"/>
    </xf>
    <xf numFmtId="0" fontId="17" fillId="0" borderId="0" xfId="0" applyFont="1" applyAlignment="1">
      <alignment horizontal="center" vertical="center"/>
    </xf>
    <xf numFmtId="0" fontId="20" fillId="0" borderId="1" xfId="2" applyFont="1" applyBorder="1" applyAlignment="1">
      <alignment horizontal="center" vertical="center" wrapText="1"/>
    </xf>
    <xf numFmtId="0" fontId="20" fillId="0" borderId="2" xfId="2" applyFont="1" applyBorder="1" applyAlignment="1">
      <alignment horizontal="center" vertical="center" wrapText="1"/>
    </xf>
    <xf numFmtId="0" fontId="60" fillId="5" borderId="22" xfId="0" applyFont="1" applyFill="1" applyBorder="1" applyAlignment="1">
      <alignment horizontal="center" vertical="center" wrapText="1"/>
    </xf>
    <xf numFmtId="0" fontId="4" fillId="0" borderId="1" xfId="2" applyFont="1" applyBorder="1" applyAlignment="1">
      <alignment horizontal="center" vertical="center" wrapText="1"/>
    </xf>
    <xf numFmtId="0" fontId="65" fillId="0" borderId="2" xfId="0"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32" fillId="5" borderId="2" xfId="2" applyFont="1" applyFill="1" applyBorder="1" applyAlignment="1">
      <alignment horizontal="center" vertical="center"/>
    </xf>
    <xf numFmtId="0" fontId="32" fillId="5" borderId="5" xfId="2" applyFont="1" applyFill="1" applyBorder="1" applyAlignment="1">
      <alignment horizontal="center" vertical="center"/>
    </xf>
    <xf numFmtId="0" fontId="32" fillId="5" borderId="3" xfId="2" applyFont="1" applyFill="1" applyBorder="1" applyAlignment="1">
      <alignment horizontal="center" vertical="center"/>
    </xf>
    <xf numFmtId="0" fontId="4" fillId="0" borderId="4" xfId="2" applyFont="1" applyBorder="1" applyAlignment="1">
      <alignment horizontal="center" vertical="center" shrinkToFit="1"/>
    </xf>
    <xf numFmtId="0" fontId="4" fillId="0" borderId="9" xfId="2" applyFont="1" applyBorder="1" applyAlignment="1">
      <alignment horizontal="center" vertical="center" shrinkToFit="1"/>
    </xf>
    <xf numFmtId="0" fontId="6" fillId="0" borderId="1" xfId="1" applyFont="1" applyBorder="1" applyAlignment="1">
      <alignment horizontal="center" vertical="center" wrapText="1"/>
    </xf>
    <xf numFmtId="0" fontId="68" fillId="5" borderId="2" xfId="0" applyFont="1" applyFill="1" applyBorder="1" applyAlignment="1">
      <alignment horizontal="center" vertical="center" wrapText="1"/>
    </xf>
    <xf numFmtId="0" fontId="68" fillId="5" borderId="5" xfId="0" applyFont="1" applyFill="1" applyBorder="1">
      <alignment vertical="center"/>
    </xf>
    <xf numFmtId="0" fontId="68" fillId="5" borderId="3" xfId="0" applyFont="1" applyFill="1" applyBorder="1">
      <alignment vertical="center"/>
    </xf>
    <xf numFmtId="0" fontId="8" fillId="0" borderId="1" xfId="1" applyFont="1" applyBorder="1" applyAlignment="1">
      <alignment horizontal="center" vertical="center"/>
    </xf>
    <xf numFmtId="0" fontId="61" fillId="5" borderId="2" xfId="2" applyFont="1" applyFill="1" applyBorder="1" applyAlignment="1">
      <alignment horizontal="center" vertical="center" wrapText="1"/>
    </xf>
    <xf numFmtId="0" fontId="61" fillId="5" borderId="5" xfId="2" applyFont="1" applyFill="1" applyBorder="1" applyAlignment="1">
      <alignment horizontal="center" vertical="center" wrapText="1"/>
    </xf>
    <xf numFmtId="0" fontId="61" fillId="5" borderId="3" xfId="2" applyFont="1" applyFill="1" applyBorder="1" applyAlignment="1">
      <alignment horizontal="center" vertical="center" wrapText="1"/>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17" fillId="0" borderId="5" xfId="0" applyFont="1" applyBorder="1" applyAlignment="1">
      <alignment horizontal="center" vertical="center" shrinkToFit="1"/>
    </xf>
    <xf numFmtId="0" fontId="0" fillId="6" borderId="4" xfId="0" applyFill="1" applyBorder="1" applyAlignment="1">
      <alignment horizontal="center" vertical="center" wrapText="1" shrinkToFit="1"/>
    </xf>
    <xf numFmtId="0" fontId="0" fillId="6" borderId="8" xfId="0" applyFill="1" applyBorder="1" applyAlignment="1">
      <alignment horizontal="center" vertical="center" wrapText="1" shrinkToFit="1"/>
    </xf>
    <xf numFmtId="0" fontId="0" fillId="6" borderId="4" xfId="0" applyFill="1" applyBorder="1" applyAlignment="1">
      <alignment horizontal="center" vertical="center" shrinkToFit="1"/>
    </xf>
    <xf numFmtId="0" fontId="0" fillId="6" borderId="8" xfId="0" applyFill="1" applyBorder="1" applyAlignment="1">
      <alignment horizontal="center" vertical="center" shrinkToFit="1"/>
    </xf>
    <xf numFmtId="49" fontId="44" fillId="6" borderId="2" xfId="0" applyNumberFormat="1" applyFont="1" applyFill="1" applyBorder="1" applyAlignment="1">
      <alignment horizontal="center" vertical="center" wrapText="1"/>
    </xf>
    <xf numFmtId="49" fontId="44" fillId="6" borderId="5"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7" borderId="4" xfId="0" applyFill="1" applyBorder="1" applyAlignment="1">
      <alignment horizontal="center" vertical="center" wrapText="1"/>
    </xf>
    <xf numFmtId="0" fontId="0" fillId="7" borderId="8" xfId="0" applyFill="1" applyBorder="1" applyAlignment="1">
      <alignment horizontal="center" vertical="center" wrapText="1"/>
    </xf>
    <xf numFmtId="0" fontId="0" fillId="10" borderId="4" xfId="0" applyFill="1" applyBorder="1" applyAlignment="1">
      <alignment horizontal="left" vertical="center" wrapText="1"/>
    </xf>
    <xf numFmtId="0" fontId="0" fillId="10" borderId="7" xfId="0" applyFill="1" applyBorder="1" applyAlignment="1">
      <alignment horizontal="left" vertical="center" wrapText="1"/>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80" fontId="50" fillId="2" borderId="2" xfId="3" quotePrefix="1" applyNumberFormat="1" applyFont="1" applyFill="1" applyBorder="1" applyAlignment="1">
      <alignment horizontal="right" vertical="center" shrinkToFit="1"/>
    </xf>
    <xf numFmtId="181" fontId="50" fillId="15" borderId="1" xfId="0" applyNumberFormat="1" applyFont="1" applyFill="1" applyBorder="1" applyAlignment="1">
      <alignment horizontal="center" vertical="center"/>
    </xf>
    <xf numFmtId="0" fontId="52" fillId="0" borderId="15" xfId="0" applyFont="1" applyBorder="1" applyAlignment="1">
      <alignment horizontal="center" vertical="center" shrinkToFit="1"/>
    </xf>
    <xf numFmtId="0" fontId="52" fillId="0" borderId="14" xfId="0" applyFont="1" applyBorder="1" applyAlignment="1">
      <alignment horizontal="center" vertical="center" shrinkToFit="1"/>
    </xf>
    <xf numFmtId="181" fontId="50" fillId="16" borderId="15" xfId="0" applyNumberFormat="1" applyFont="1" applyFill="1" applyBorder="1" applyAlignment="1">
      <alignment horizontal="center" vertical="center"/>
    </xf>
    <xf numFmtId="0" fontId="50" fillId="0" borderId="2" xfId="1" applyFont="1" applyBorder="1" applyAlignment="1">
      <alignment horizontal="right" vertical="center"/>
    </xf>
    <xf numFmtId="0" fontId="50" fillId="0" borderId="5" xfId="1" applyFont="1" applyBorder="1" applyAlignment="1">
      <alignment horizontal="right" vertical="center"/>
    </xf>
    <xf numFmtId="0" fontId="50" fillId="0" borderId="3" xfId="1" applyFont="1" applyBorder="1" applyAlignment="1">
      <alignment horizontal="right" vertical="center"/>
    </xf>
  </cellXfs>
  <cellStyles count="6">
    <cellStyle name="パーセント" xfId="4" builtinId="5"/>
    <cellStyle name="ハイパーリンク" xfId="5" builtinId="8"/>
    <cellStyle name="桁区切り" xfId="3" builtinId="6"/>
    <cellStyle name="標準" xfId="0" builtinId="0"/>
    <cellStyle name="標準 2" xfId="1" xr:uid="{00000000-0005-0000-0000-000003000000}"/>
    <cellStyle name="標準_Sheet1" xfId="2" xr:uid="{00000000-0005-0000-0000-000004000000}"/>
  </cellStyles>
  <dxfs count="1">
    <dxf>
      <fill>
        <patternFill>
          <bgColor rgb="FFFF0000"/>
        </patternFill>
      </fill>
    </dxf>
  </dxfs>
  <tableStyles count="0" defaultTableStyle="TableStyleMedium9" defaultPivotStyle="PivotStyleLight16"/>
  <colors>
    <mruColors>
      <color rgb="FF9FFC24"/>
      <color rgb="FF0AE60A"/>
      <color rgb="FFFF99FF"/>
      <color rgb="FFFDFD63"/>
      <color rgb="FF000000"/>
      <color rgb="FFCCFFCC"/>
      <color rgb="FFFFFFCC"/>
      <color rgb="FFCCCCFF"/>
      <color rgb="FFFFCCFF"/>
      <color rgb="FF11C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xdr:colOff>
      <xdr:row>4</xdr:row>
      <xdr:rowOff>169546</xdr:rowOff>
    </xdr:from>
    <xdr:to>
      <xdr:col>4</xdr:col>
      <xdr:colOff>617220</xdr:colOff>
      <xdr:row>6</xdr:row>
      <xdr:rowOff>28575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049" y="1914526"/>
          <a:ext cx="3943351" cy="407669"/>
        </a:xfrm>
        <a:prstGeom prst="round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記載上の注意</a:t>
          </a:r>
          <a:r>
            <a:rPr kumimoji="1" lang="en-US" altLang="ja-JP" sz="1100">
              <a:solidFill>
                <a:srgbClr val="FF0000"/>
              </a:solidFill>
            </a:rPr>
            <a:t>】</a:t>
          </a:r>
          <a:r>
            <a:rPr kumimoji="1" lang="ja-JP" altLang="en-US" sz="1100">
              <a:solidFill>
                <a:srgbClr val="FF0000"/>
              </a:solidFill>
            </a:rPr>
            <a:t>　　　　　　　　　には数字を入力もしくは選択</a:t>
          </a:r>
          <a:endParaRPr kumimoji="1" lang="ja-JP" altLang="en-US" sz="1100" u="sng">
            <a:solidFill>
              <a:srgbClr val="FF0000"/>
            </a:solidFill>
          </a:endParaRPr>
        </a:p>
      </xdr:txBody>
    </xdr:sp>
    <xdr:clientData/>
  </xdr:twoCellAnchor>
  <xdr:twoCellAnchor>
    <xdr:from>
      <xdr:col>1</xdr:col>
      <xdr:colOff>449580</xdr:colOff>
      <xdr:row>5</xdr:row>
      <xdr:rowOff>26670</xdr:rowOff>
    </xdr:from>
    <xdr:to>
      <xdr:col>2</xdr:col>
      <xdr:colOff>26670</xdr:colOff>
      <xdr:row>5</xdr:row>
      <xdr:rowOff>329565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41120" y="1969770"/>
          <a:ext cx="567690" cy="302895"/>
        </a:xfrm>
        <a:prstGeom prst="rect">
          <a:avLst/>
        </a:prstGeom>
        <a:solidFill>
          <a:srgbClr val="9FFC2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180975</xdr:rowOff>
    </xdr:from>
    <xdr:to>
      <xdr:col>4</xdr:col>
      <xdr:colOff>685800</xdr:colOff>
      <xdr:row>5</xdr:row>
      <xdr:rowOff>323849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8100" y="1895475"/>
          <a:ext cx="3939540" cy="340994"/>
        </a:xfrm>
        <a:prstGeom prst="roundRect">
          <a:avLst/>
        </a:prstGeom>
        <a:solidFill>
          <a:srgbClr val="FFFF00"/>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記載上の注意</a:t>
          </a:r>
          <a:r>
            <a:rPr kumimoji="1" lang="en-US" altLang="ja-JP" sz="1100">
              <a:solidFill>
                <a:srgbClr val="FF0000"/>
              </a:solidFill>
            </a:rPr>
            <a:t>】</a:t>
          </a:r>
          <a:r>
            <a:rPr kumimoji="1" lang="ja-JP" altLang="en-US" sz="1100">
              <a:solidFill>
                <a:srgbClr val="FF0000"/>
              </a:solidFill>
            </a:rPr>
            <a:t>　　　　　　　　　には数字を入力もしくは選択</a:t>
          </a:r>
          <a:endParaRPr kumimoji="1" lang="ja-JP" altLang="en-US" sz="1100" u="sng">
            <a:solidFill>
              <a:srgbClr val="FF0000"/>
            </a:solidFill>
          </a:endParaRPr>
        </a:p>
      </xdr:txBody>
    </xdr:sp>
    <xdr:clientData/>
  </xdr:twoCellAnchor>
  <xdr:twoCellAnchor>
    <xdr:from>
      <xdr:col>1</xdr:col>
      <xdr:colOff>461011</xdr:colOff>
      <xdr:row>5</xdr:row>
      <xdr:rowOff>38099</xdr:rowOff>
    </xdr:from>
    <xdr:to>
      <xdr:col>2</xdr:col>
      <xdr:colOff>60961</xdr:colOff>
      <xdr:row>5</xdr:row>
      <xdr:rowOff>274319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52551" y="1950719"/>
          <a:ext cx="590550" cy="236220"/>
        </a:xfrm>
        <a:prstGeom prst="rect">
          <a:avLst/>
        </a:prstGeom>
        <a:solidFill>
          <a:srgbClr val="9FFC2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26669</xdr:colOff>
      <xdr:row>4</xdr:row>
      <xdr:rowOff>1905</xdr:rowOff>
    </xdr:from>
    <xdr:to>
      <xdr:col>5</xdr:col>
      <xdr:colOff>289560</xdr:colOff>
      <xdr:row>5</xdr:row>
      <xdr:rowOff>20955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6669" y="1624965"/>
          <a:ext cx="4392931" cy="369570"/>
        </a:xfrm>
        <a:prstGeom prst="round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記載上の注意</a:t>
          </a:r>
          <a:r>
            <a:rPr kumimoji="1" lang="en-US" altLang="ja-JP" sz="1100">
              <a:solidFill>
                <a:srgbClr val="FF0000"/>
              </a:solidFill>
            </a:rPr>
            <a:t>】</a:t>
          </a:r>
          <a:r>
            <a:rPr kumimoji="1" lang="ja-JP" altLang="en-US" sz="1100">
              <a:solidFill>
                <a:srgbClr val="FF0000"/>
              </a:solidFill>
            </a:rPr>
            <a:t>　　　　　　　　　に数字、内訳を入力、選択すること。</a:t>
          </a:r>
          <a:endParaRPr kumimoji="1" lang="en-US" altLang="ja-JP" sz="1100">
            <a:solidFill>
              <a:srgbClr val="FF0000"/>
            </a:solidFill>
          </a:endParaRPr>
        </a:p>
        <a:p>
          <a:pPr algn="l"/>
          <a:r>
            <a:rPr kumimoji="1" lang="en-US" altLang="ja-JP" sz="1100">
              <a:solidFill>
                <a:srgbClr val="FF0000"/>
              </a:solidFill>
            </a:rPr>
            <a:t>senntaku </a:t>
          </a:r>
          <a:r>
            <a:rPr kumimoji="1" lang="ja-JP" altLang="en-US" sz="1100">
              <a:solidFill>
                <a:srgbClr val="FF0000"/>
              </a:solidFill>
            </a:rPr>
            <a:t>すること。</a:t>
          </a:r>
          <a:endParaRPr kumimoji="1" lang="ja-JP" altLang="en-US" sz="1100" u="sng">
            <a:solidFill>
              <a:srgbClr val="FF0000"/>
            </a:solidFill>
          </a:endParaRPr>
        </a:p>
      </xdr:txBody>
    </xdr:sp>
    <xdr:clientData/>
  </xdr:twoCellAnchor>
  <xdr:twoCellAnchor>
    <xdr:from>
      <xdr:col>1</xdr:col>
      <xdr:colOff>491490</xdr:colOff>
      <xdr:row>4</xdr:row>
      <xdr:rowOff>36195</xdr:rowOff>
    </xdr:from>
    <xdr:to>
      <xdr:col>2</xdr:col>
      <xdr:colOff>91440</xdr:colOff>
      <xdr:row>4</xdr:row>
      <xdr:rowOff>339090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383030" y="1659255"/>
          <a:ext cx="521970" cy="302895"/>
        </a:xfrm>
        <a:prstGeom prst="rect">
          <a:avLst/>
        </a:prstGeom>
        <a:solidFill>
          <a:srgbClr val="9FFC2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sfs005p\DATA\Proj\Amgen\AABP\AMG757\20220100\03_&#26045;&#35373;&#36039;&#26009;_10&#26045;&#35373;&#22266;&#26377;\34007_&#24859;&#30693;&#30476;&#12364;&#12435;&#12475;&#12531;&#12479;&#12540;\04_&#22865;&#32004;&#26360;&#12539;&#35226;&#26360;\01_&#21021;&#22238;&#22865;&#32004;\02_Budget\&#12509;&#12452;&#12531;&#12488;&#34920;\03_Site&#8594;CRA\1_&#27835;&#39443;&#31561;&#32076;&#36027;&#12509;&#12452;&#12531;&#12488;&#65288;&#25313;&#22823;&#27835;&#39443;&#65289;_2023_&#35492;&#35352;&#1235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➀治験等経費算定表"/>
      <sheetName val="②新規契約算出表"/>
      <sheetName val="③継続契約算出表"/>
      <sheetName val="④実績払い算出表(治験薬保管・生検・PK用)"/>
      <sheetName val="⑤カルテ閲覧のみの契約算出表"/>
      <sheetName val="⑥コホート追加用算出表"/>
      <sheetName val="⑦差込データ"/>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2FE-AFB1-4790-8F80-D5B0CA787E58}">
  <sheetPr>
    <tabColor rgb="FFFFFF00"/>
    <pageSetUpPr fitToPage="1"/>
  </sheetPr>
  <dimension ref="A1:BA139"/>
  <sheetViews>
    <sheetView tabSelected="1" view="pageBreakPreview" zoomScale="70" zoomScaleNormal="70" zoomScaleSheetLayoutView="70" workbookViewId="0">
      <selection activeCell="AB50" sqref="AB50:AX50"/>
    </sheetView>
  </sheetViews>
  <sheetFormatPr defaultColWidth="2.375" defaultRowHeight="13.5"/>
  <cols>
    <col min="1" max="4" width="2.125" customWidth="1"/>
    <col min="10" max="10" width="3.125" customWidth="1"/>
    <col min="26" max="27" width="2.75" customWidth="1"/>
    <col min="28" max="28" width="2.625" customWidth="1"/>
    <col min="29" max="30" width="2.5" customWidth="1"/>
    <col min="33" max="33" width="7.75" customWidth="1"/>
    <col min="34" max="34" width="2.5" customWidth="1"/>
    <col min="35" max="35" width="2.625" customWidth="1"/>
    <col min="36" max="36" width="3.875" customWidth="1"/>
    <col min="39" max="39" width="3.5" customWidth="1"/>
    <col min="44" max="44" width="2.5" customWidth="1"/>
    <col min="45" max="46" width="2.125" customWidth="1"/>
    <col min="50" max="50" width="4.875" customWidth="1"/>
    <col min="52" max="52" width="9" bestFit="1" customWidth="1"/>
    <col min="257" max="260" width="2.125" customWidth="1"/>
    <col min="266" max="266" width="3.125" customWidth="1"/>
    <col min="282" max="283" width="2.75" customWidth="1"/>
    <col min="284" max="284" width="2.625" customWidth="1"/>
    <col min="285" max="286" width="2.5" customWidth="1"/>
    <col min="289" max="289" width="4.875" customWidth="1"/>
    <col min="290" max="290" width="2.5" customWidth="1"/>
    <col min="291" max="291" width="2.625" customWidth="1"/>
    <col min="292" max="292" width="3.875" customWidth="1"/>
    <col min="295" max="295" width="3.5" customWidth="1"/>
    <col min="300" max="300" width="2.5" customWidth="1"/>
    <col min="301" max="302" width="2.125" customWidth="1"/>
    <col min="306" max="306" width="4.875" customWidth="1"/>
    <col min="513" max="516" width="2.125" customWidth="1"/>
    <col min="522" max="522" width="3.125" customWidth="1"/>
    <col min="538" max="539" width="2.75" customWidth="1"/>
    <col min="540" max="540" width="2.625" customWidth="1"/>
    <col min="541" max="542" width="2.5" customWidth="1"/>
    <col min="545" max="545" width="4.875" customWidth="1"/>
    <col min="546" max="546" width="2.5" customWidth="1"/>
    <col min="547" max="547" width="2.625" customWidth="1"/>
    <col min="548" max="548" width="3.875" customWidth="1"/>
    <col min="551" max="551" width="3.5" customWidth="1"/>
    <col min="556" max="556" width="2.5" customWidth="1"/>
    <col min="557" max="558" width="2.125" customWidth="1"/>
    <col min="562" max="562" width="4.875" customWidth="1"/>
    <col min="769" max="772" width="2.125" customWidth="1"/>
    <col min="778" max="778" width="3.125" customWidth="1"/>
    <col min="794" max="795" width="2.75" customWidth="1"/>
    <col min="796" max="796" width="2.625" customWidth="1"/>
    <col min="797" max="798" width="2.5" customWidth="1"/>
    <col min="801" max="801" width="4.875" customWidth="1"/>
    <col min="802" max="802" width="2.5" customWidth="1"/>
    <col min="803" max="803" width="2.625" customWidth="1"/>
    <col min="804" max="804" width="3.875" customWidth="1"/>
    <col min="807" max="807" width="3.5" customWidth="1"/>
    <col min="812" max="812" width="2.5" customWidth="1"/>
    <col min="813" max="814" width="2.125" customWidth="1"/>
    <col min="818" max="818" width="4.875" customWidth="1"/>
    <col min="1025" max="1028" width="2.125" customWidth="1"/>
    <col min="1034" max="1034" width="3.125" customWidth="1"/>
    <col min="1050" max="1051" width="2.75" customWidth="1"/>
    <col min="1052" max="1052" width="2.625" customWidth="1"/>
    <col min="1053" max="1054" width="2.5" customWidth="1"/>
    <col min="1057" max="1057" width="4.875" customWidth="1"/>
    <col min="1058" max="1058" width="2.5" customWidth="1"/>
    <col min="1059" max="1059" width="2.625" customWidth="1"/>
    <col min="1060" max="1060" width="3.875" customWidth="1"/>
    <col min="1063" max="1063" width="3.5" customWidth="1"/>
    <col min="1068" max="1068" width="2.5" customWidth="1"/>
    <col min="1069" max="1070" width="2.125" customWidth="1"/>
    <col min="1074" max="1074" width="4.875" customWidth="1"/>
    <col min="1281" max="1284" width="2.125" customWidth="1"/>
    <col min="1290" max="1290" width="3.125" customWidth="1"/>
    <col min="1306" max="1307" width="2.75" customWidth="1"/>
    <col min="1308" max="1308" width="2.625" customWidth="1"/>
    <col min="1309" max="1310" width="2.5" customWidth="1"/>
    <col min="1313" max="1313" width="4.875" customWidth="1"/>
    <col min="1314" max="1314" width="2.5" customWidth="1"/>
    <col min="1315" max="1315" width="2.625" customWidth="1"/>
    <col min="1316" max="1316" width="3.875" customWidth="1"/>
    <col min="1319" max="1319" width="3.5" customWidth="1"/>
    <col min="1324" max="1324" width="2.5" customWidth="1"/>
    <col min="1325" max="1326" width="2.125" customWidth="1"/>
    <col min="1330" max="1330" width="4.875" customWidth="1"/>
    <col min="1537" max="1540" width="2.125" customWidth="1"/>
    <col min="1546" max="1546" width="3.125" customWidth="1"/>
    <col min="1562" max="1563" width="2.75" customWidth="1"/>
    <col min="1564" max="1564" width="2.625" customWidth="1"/>
    <col min="1565" max="1566" width="2.5" customWidth="1"/>
    <col min="1569" max="1569" width="4.875" customWidth="1"/>
    <col min="1570" max="1570" width="2.5" customWidth="1"/>
    <col min="1571" max="1571" width="2.625" customWidth="1"/>
    <col min="1572" max="1572" width="3.875" customWidth="1"/>
    <col min="1575" max="1575" width="3.5" customWidth="1"/>
    <col min="1580" max="1580" width="2.5" customWidth="1"/>
    <col min="1581" max="1582" width="2.125" customWidth="1"/>
    <col min="1586" max="1586" width="4.875" customWidth="1"/>
    <col min="1793" max="1796" width="2.125" customWidth="1"/>
    <col min="1802" max="1802" width="3.125" customWidth="1"/>
    <col min="1818" max="1819" width="2.75" customWidth="1"/>
    <col min="1820" max="1820" width="2.625" customWidth="1"/>
    <col min="1821" max="1822" width="2.5" customWidth="1"/>
    <col min="1825" max="1825" width="4.875" customWidth="1"/>
    <col min="1826" max="1826" width="2.5" customWidth="1"/>
    <col min="1827" max="1827" width="2.625" customWidth="1"/>
    <col min="1828" max="1828" width="3.875" customWidth="1"/>
    <col min="1831" max="1831" width="3.5" customWidth="1"/>
    <col min="1836" max="1836" width="2.5" customWidth="1"/>
    <col min="1837" max="1838" width="2.125" customWidth="1"/>
    <col min="1842" max="1842" width="4.875" customWidth="1"/>
    <col min="2049" max="2052" width="2.125" customWidth="1"/>
    <col min="2058" max="2058" width="3.125" customWidth="1"/>
    <col min="2074" max="2075" width="2.75" customWidth="1"/>
    <col min="2076" max="2076" width="2.625" customWidth="1"/>
    <col min="2077" max="2078" width="2.5" customWidth="1"/>
    <col min="2081" max="2081" width="4.875" customWidth="1"/>
    <col min="2082" max="2082" width="2.5" customWidth="1"/>
    <col min="2083" max="2083" width="2.625" customWidth="1"/>
    <col min="2084" max="2084" width="3.875" customWidth="1"/>
    <col min="2087" max="2087" width="3.5" customWidth="1"/>
    <col min="2092" max="2092" width="2.5" customWidth="1"/>
    <col min="2093" max="2094" width="2.125" customWidth="1"/>
    <col min="2098" max="2098" width="4.875" customWidth="1"/>
    <col min="2305" max="2308" width="2.125" customWidth="1"/>
    <col min="2314" max="2314" width="3.125" customWidth="1"/>
    <col min="2330" max="2331" width="2.75" customWidth="1"/>
    <col min="2332" max="2332" width="2.625" customWidth="1"/>
    <col min="2333" max="2334" width="2.5" customWidth="1"/>
    <col min="2337" max="2337" width="4.875" customWidth="1"/>
    <col min="2338" max="2338" width="2.5" customWidth="1"/>
    <col min="2339" max="2339" width="2.625" customWidth="1"/>
    <col min="2340" max="2340" width="3.875" customWidth="1"/>
    <col min="2343" max="2343" width="3.5" customWidth="1"/>
    <col min="2348" max="2348" width="2.5" customWidth="1"/>
    <col min="2349" max="2350" width="2.125" customWidth="1"/>
    <col min="2354" max="2354" width="4.875" customWidth="1"/>
    <col min="2561" max="2564" width="2.125" customWidth="1"/>
    <col min="2570" max="2570" width="3.125" customWidth="1"/>
    <col min="2586" max="2587" width="2.75" customWidth="1"/>
    <col min="2588" max="2588" width="2.625" customWidth="1"/>
    <col min="2589" max="2590" width="2.5" customWidth="1"/>
    <col min="2593" max="2593" width="4.875" customWidth="1"/>
    <col min="2594" max="2594" width="2.5" customWidth="1"/>
    <col min="2595" max="2595" width="2.625" customWidth="1"/>
    <col min="2596" max="2596" width="3.875" customWidth="1"/>
    <col min="2599" max="2599" width="3.5" customWidth="1"/>
    <col min="2604" max="2604" width="2.5" customWidth="1"/>
    <col min="2605" max="2606" width="2.125" customWidth="1"/>
    <col min="2610" max="2610" width="4.875" customWidth="1"/>
    <col min="2817" max="2820" width="2.125" customWidth="1"/>
    <col min="2826" max="2826" width="3.125" customWidth="1"/>
    <col min="2842" max="2843" width="2.75" customWidth="1"/>
    <col min="2844" max="2844" width="2.625" customWidth="1"/>
    <col min="2845" max="2846" width="2.5" customWidth="1"/>
    <col min="2849" max="2849" width="4.875" customWidth="1"/>
    <col min="2850" max="2850" width="2.5" customWidth="1"/>
    <col min="2851" max="2851" width="2.625" customWidth="1"/>
    <col min="2852" max="2852" width="3.875" customWidth="1"/>
    <col min="2855" max="2855" width="3.5" customWidth="1"/>
    <col min="2860" max="2860" width="2.5" customWidth="1"/>
    <col min="2861" max="2862" width="2.125" customWidth="1"/>
    <col min="2866" max="2866" width="4.875" customWidth="1"/>
    <col min="3073" max="3076" width="2.125" customWidth="1"/>
    <col min="3082" max="3082" width="3.125" customWidth="1"/>
    <col min="3098" max="3099" width="2.75" customWidth="1"/>
    <col min="3100" max="3100" width="2.625" customWidth="1"/>
    <col min="3101" max="3102" width="2.5" customWidth="1"/>
    <col min="3105" max="3105" width="4.875" customWidth="1"/>
    <col min="3106" max="3106" width="2.5" customWidth="1"/>
    <col min="3107" max="3107" width="2.625" customWidth="1"/>
    <col min="3108" max="3108" width="3.875" customWidth="1"/>
    <col min="3111" max="3111" width="3.5" customWidth="1"/>
    <col min="3116" max="3116" width="2.5" customWidth="1"/>
    <col min="3117" max="3118" width="2.125" customWidth="1"/>
    <col min="3122" max="3122" width="4.875" customWidth="1"/>
    <col min="3329" max="3332" width="2.125" customWidth="1"/>
    <col min="3338" max="3338" width="3.125" customWidth="1"/>
    <col min="3354" max="3355" width="2.75" customWidth="1"/>
    <col min="3356" max="3356" width="2.625" customWidth="1"/>
    <col min="3357" max="3358" width="2.5" customWidth="1"/>
    <col min="3361" max="3361" width="4.875" customWidth="1"/>
    <col min="3362" max="3362" width="2.5" customWidth="1"/>
    <col min="3363" max="3363" width="2.625" customWidth="1"/>
    <col min="3364" max="3364" width="3.875" customWidth="1"/>
    <col min="3367" max="3367" width="3.5" customWidth="1"/>
    <col min="3372" max="3372" width="2.5" customWidth="1"/>
    <col min="3373" max="3374" width="2.125" customWidth="1"/>
    <col min="3378" max="3378" width="4.875" customWidth="1"/>
    <col min="3585" max="3588" width="2.125" customWidth="1"/>
    <col min="3594" max="3594" width="3.125" customWidth="1"/>
    <col min="3610" max="3611" width="2.75" customWidth="1"/>
    <col min="3612" max="3612" width="2.625" customWidth="1"/>
    <col min="3613" max="3614" width="2.5" customWidth="1"/>
    <col min="3617" max="3617" width="4.875" customWidth="1"/>
    <col min="3618" max="3618" width="2.5" customWidth="1"/>
    <col min="3619" max="3619" width="2.625" customWidth="1"/>
    <col min="3620" max="3620" width="3.875" customWidth="1"/>
    <col min="3623" max="3623" width="3.5" customWidth="1"/>
    <col min="3628" max="3628" width="2.5" customWidth="1"/>
    <col min="3629" max="3630" width="2.125" customWidth="1"/>
    <col min="3634" max="3634" width="4.875" customWidth="1"/>
    <col min="3841" max="3844" width="2.125" customWidth="1"/>
    <col min="3850" max="3850" width="3.125" customWidth="1"/>
    <col min="3866" max="3867" width="2.75" customWidth="1"/>
    <col min="3868" max="3868" width="2.625" customWidth="1"/>
    <col min="3869" max="3870" width="2.5" customWidth="1"/>
    <col min="3873" max="3873" width="4.875" customWidth="1"/>
    <col min="3874" max="3874" width="2.5" customWidth="1"/>
    <col min="3875" max="3875" width="2.625" customWidth="1"/>
    <col min="3876" max="3876" width="3.875" customWidth="1"/>
    <col min="3879" max="3879" width="3.5" customWidth="1"/>
    <col min="3884" max="3884" width="2.5" customWidth="1"/>
    <col min="3885" max="3886" width="2.125" customWidth="1"/>
    <col min="3890" max="3890" width="4.875" customWidth="1"/>
    <col min="4097" max="4100" width="2.125" customWidth="1"/>
    <col min="4106" max="4106" width="3.125" customWidth="1"/>
    <col min="4122" max="4123" width="2.75" customWidth="1"/>
    <col min="4124" max="4124" width="2.625" customWidth="1"/>
    <col min="4125" max="4126" width="2.5" customWidth="1"/>
    <col min="4129" max="4129" width="4.875" customWidth="1"/>
    <col min="4130" max="4130" width="2.5" customWidth="1"/>
    <col min="4131" max="4131" width="2.625" customWidth="1"/>
    <col min="4132" max="4132" width="3.875" customWidth="1"/>
    <col min="4135" max="4135" width="3.5" customWidth="1"/>
    <col min="4140" max="4140" width="2.5" customWidth="1"/>
    <col min="4141" max="4142" width="2.125" customWidth="1"/>
    <col min="4146" max="4146" width="4.875" customWidth="1"/>
    <col min="4353" max="4356" width="2.125" customWidth="1"/>
    <col min="4362" max="4362" width="3.125" customWidth="1"/>
    <col min="4378" max="4379" width="2.75" customWidth="1"/>
    <col min="4380" max="4380" width="2.625" customWidth="1"/>
    <col min="4381" max="4382" width="2.5" customWidth="1"/>
    <col min="4385" max="4385" width="4.875" customWidth="1"/>
    <col min="4386" max="4386" width="2.5" customWidth="1"/>
    <col min="4387" max="4387" width="2.625" customWidth="1"/>
    <col min="4388" max="4388" width="3.875" customWidth="1"/>
    <col min="4391" max="4391" width="3.5" customWidth="1"/>
    <col min="4396" max="4396" width="2.5" customWidth="1"/>
    <col min="4397" max="4398" width="2.125" customWidth="1"/>
    <col min="4402" max="4402" width="4.875" customWidth="1"/>
    <col min="4609" max="4612" width="2.125" customWidth="1"/>
    <col min="4618" max="4618" width="3.125" customWidth="1"/>
    <col min="4634" max="4635" width="2.75" customWidth="1"/>
    <col min="4636" max="4636" width="2.625" customWidth="1"/>
    <col min="4637" max="4638" width="2.5" customWidth="1"/>
    <col min="4641" max="4641" width="4.875" customWidth="1"/>
    <col min="4642" max="4642" width="2.5" customWidth="1"/>
    <col min="4643" max="4643" width="2.625" customWidth="1"/>
    <col min="4644" max="4644" width="3.875" customWidth="1"/>
    <col min="4647" max="4647" width="3.5" customWidth="1"/>
    <col min="4652" max="4652" width="2.5" customWidth="1"/>
    <col min="4653" max="4654" width="2.125" customWidth="1"/>
    <col min="4658" max="4658" width="4.875" customWidth="1"/>
    <col min="4865" max="4868" width="2.125" customWidth="1"/>
    <col min="4874" max="4874" width="3.125" customWidth="1"/>
    <col min="4890" max="4891" width="2.75" customWidth="1"/>
    <col min="4892" max="4892" width="2.625" customWidth="1"/>
    <col min="4893" max="4894" width="2.5" customWidth="1"/>
    <col min="4897" max="4897" width="4.875" customWidth="1"/>
    <col min="4898" max="4898" width="2.5" customWidth="1"/>
    <col min="4899" max="4899" width="2.625" customWidth="1"/>
    <col min="4900" max="4900" width="3.875" customWidth="1"/>
    <col min="4903" max="4903" width="3.5" customWidth="1"/>
    <col min="4908" max="4908" width="2.5" customWidth="1"/>
    <col min="4909" max="4910" width="2.125" customWidth="1"/>
    <col min="4914" max="4914" width="4.875" customWidth="1"/>
    <col min="5121" max="5124" width="2.125" customWidth="1"/>
    <col min="5130" max="5130" width="3.125" customWidth="1"/>
    <col min="5146" max="5147" width="2.75" customWidth="1"/>
    <col min="5148" max="5148" width="2.625" customWidth="1"/>
    <col min="5149" max="5150" width="2.5" customWidth="1"/>
    <col min="5153" max="5153" width="4.875" customWidth="1"/>
    <col min="5154" max="5154" width="2.5" customWidth="1"/>
    <col min="5155" max="5155" width="2.625" customWidth="1"/>
    <col min="5156" max="5156" width="3.875" customWidth="1"/>
    <col min="5159" max="5159" width="3.5" customWidth="1"/>
    <col min="5164" max="5164" width="2.5" customWidth="1"/>
    <col min="5165" max="5166" width="2.125" customWidth="1"/>
    <col min="5170" max="5170" width="4.875" customWidth="1"/>
    <col min="5377" max="5380" width="2.125" customWidth="1"/>
    <col min="5386" max="5386" width="3.125" customWidth="1"/>
    <col min="5402" max="5403" width="2.75" customWidth="1"/>
    <col min="5404" max="5404" width="2.625" customWidth="1"/>
    <col min="5405" max="5406" width="2.5" customWidth="1"/>
    <col min="5409" max="5409" width="4.875" customWidth="1"/>
    <col min="5410" max="5410" width="2.5" customWidth="1"/>
    <col min="5411" max="5411" width="2.625" customWidth="1"/>
    <col min="5412" max="5412" width="3.875" customWidth="1"/>
    <col min="5415" max="5415" width="3.5" customWidth="1"/>
    <col min="5420" max="5420" width="2.5" customWidth="1"/>
    <col min="5421" max="5422" width="2.125" customWidth="1"/>
    <col min="5426" max="5426" width="4.875" customWidth="1"/>
    <col min="5633" max="5636" width="2.125" customWidth="1"/>
    <col min="5642" max="5642" width="3.125" customWidth="1"/>
    <col min="5658" max="5659" width="2.75" customWidth="1"/>
    <col min="5660" max="5660" width="2.625" customWidth="1"/>
    <col min="5661" max="5662" width="2.5" customWidth="1"/>
    <col min="5665" max="5665" width="4.875" customWidth="1"/>
    <col min="5666" max="5666" width="2.5" customWidth="1"/>
    <col min="5667" max="5667" width="2.625" customWidth="1"/>
    <col min="5668" max="5668" width="3.875" customWidth="1"/>
    <col min="5671" max="5671" width="3.5" customWidth="1"/>
    <col min="5676" max="5676" width="2.5" customWidth="1"/>
    <col min="5677" max="5678" width="2.125" customWidth="1"/>
    <col min="5682" max="5682" width="4.875" customWidth="1"/>
    <col min="5889" max="5892" width="2.125" customWidth="1"/>
    <col min="5898" max="5898" width="3.125" customWidth="1"/>
    <col min="5914" max="5915" width="2.75" customWidth="1"/>
    <col min="5916" max="5916" width="2.625" customWidth="1"/>
    <col min="5917" max="5918" width="2.5" customWidth="1"/>
    <col min="5921" max="5921" width="4.875" customWidth="1"/>
    <col min="5922" max="5922" width="2.5" customWidth="1"/>
    <col min="5923" max="5923" width="2.625" customWidth="1"/>
    <col min="5924" max="5924" width="3.875" customWidth="1"/>
    <col min="5927" max="5927" width="3.5" customWidth="1"/>
    <col min="5932" max="5932" width="2.5" customWidth="1"/>
    <col min="5933" max="5934" width="2.125" customWidth="1"/>
    <col min="5938" max="5938" width="4.875" customWidth="1"/>
    <col min="6145" max="6148" width="2.125" customWidth="1"/>
    <col min="6154" max="6154" width="3.125" customWidth="1"/>
    <col min="6170" max="6171" width="2.75" customWidth="1"/>
    <col min="6172" max="6172" width="2.625" customWidth="1"/>
    <col min="6173" max="6174" width="2.5" customWidth="1"/>
    <col min="6177" max="6177" width="4.875" customWidth="1"/>
    <col min="6178" max="6178" width="2.5" customWidth="1"/>
    <col min="6179" max="6179" width="2.625" customWidth="1"/>
    <col min="6180" max="6180" width="3.875" customWidth="1"/>
    <col min="6183" max="6183" width="3.5" customWidth="1"/>
    <col min="6188" max="6188" width="2.5" customWidth="1"/>
    <col min="6189" max="6190" width="2.125" customWidth="1"/>
    <col min="6194" max="6194" width="4.875" customWidth="1"/>
    <col min="6401" max="6404" width="2.125" customWidth="1"/>
    <col min="6410" max="6410" width="3.125" customWidth="1"/>
    <col min="6426" max="6427" width="2.75" customWidth="1"/>
    <col min="6428" max="6428" width="2.625" customWidth="1"/>
    <col min="6429" max="6430" width="2.5" customWidth="1"/>
    <col min="6433" max="6433" width="4.875" customWidth="1"/>
    <col min="6434" max="6434" width="2.5" customWidth="1"/>
    <col min="6435" max="6435" width="2.625" customWidth="1"/>
    <col min="6436" max="6436" width="3.875" customWidth="1"/>
    <col min="6439" max="6439" width="3.5" customWidth="1"/>
    <col min="6444" max="6444" width="2.5" customWidth="1"/>
    <col min="6445" max="6446" width="2.125" customWidth="1"/>
    <col min="6450" max="6450" width="4.875" customWidth="1"/>
    <col min="6657" max="6660" width="2.125" customWidth="1"/>
    <col min="6666" max="6666" width="3.125" customWidth="1"/>
    <col min="6682" max="6683" width="2.75" customWidth="1"/>
    <col min="6684" max="6684" width="2.625" customWidth="1"/>
    <col min="6685" max="6686" width="2.5" customWidth="1"/>
    <col min="6689" max="6689" width="4.875" customWidth="1"/>
    <col min="6690" max="6690" width="2.5" customWidth="1"/>
    <col min="6691" max="6691" width="2.625" customWidth="1"/>
    <col min="6692" max="6692" width="3.875" customWidth="1"/>
    <col min="6695" max="6695" width="3.5" customWidth="1"/>
    <col min="6700" max="6700" width="2.5" customWidth="1"/>
    <col min="6701" max="6702" width="2.125" customWidth="1"/>
    <col min="6706" max="6706" width="4.875" customWidth="1"/>
    <col min="6913" max="6916" width="2.125" customWidth="1"/>
    <col min="6922" max="6922" width="3.125" customWidth="1"/>
    <col min="6938" max="6939" width="2.75" customWidth="1"/>
    <col min="6940" max="6940" width="2.625" customWidth="1"/>
    <col min="6941" max="6942" width="2.5" customWidth="1"/>
    <col min="6945" max="6945" width="4.875" customWidth="1"/>
    <col min="6946" max="6946" width="2.5" customWidth="1"/>
    <col min="6947" max="6947" width="2.625" customWidth="1"/>
    <col min="6948" max="6948" width="3.875" customWidth="1"/>
    <col min="6951" max="6951" width="3.5" customWidth="1"/>
    <col min="6956" max="6956" width="2.5" customWidth="1"/>
    <col min="6957" max="6958" width="2.125" customWidth="1"/>
    <col min="6962" max="6962" width="4.875" customWidth="1"/>
    <col min="7169" max="7172" width="2.125" customWidth="1"/>
    <col min="7178" max="7178" width="3.125" customWidth="1"/>
    <col min="7194" max="7195" width="2.75" customWidth="1"/>
    <col min="7196" max="7196" width="2.625" customWidth="1"/>
    <col min="7197" max="7198" width="2.5" customWidth="1"/>
    <col min="7201" max="7201" width="4.875" customWidth="1"/>
    <col min="7202" max="7202" width="2.5" customWidth="1"/>
    <col min="7203" max="7203" width="2.625" customWidth="1"/>
    <col min="7204" max="7204" width="3.875" customWidth="1"/>
    <col min="7207" max="7207" width="3.5" customWidth="1"/>
    <col min="7212" max="7212" width="2.5" customWidth="1"/>
    <col min="7213" max="7214" width="2.125" customWidth="1"/>
    <col min="7218" max="7218" width="4.875" customWidth="1"/>
    <col min="7425" max="7428" width="2.125" customWidth="1"/>
    <col min="7434" max="7434" width="3.125" customWidth="1"/>
    <col min="7450" max="7451" width="2.75" customWidth="1"/>
    <col min="7452" max="7452" width="2.625" customWidth="1"/>
    <col min="7453" max="7454" width="2.5" customWidth="1"/>
    <col min="7457" max="7457" width="4.875" customWidth="1"/>
    <col min="7458" max="7458" width="2.5" customWidth="1"/>
    <col min="7459" max="7459" width="2.625" customWidth="1"/>
    <col min="7460" max="7460" width="3.875" customWidth="1"/>
    <col min="7463" max="7463" width="3.5" customWidth="1"/>
    <col min="7468" max="7468" width="2.5" customWidth="1"/>
    <col min="7469" max="7470" width="2.125" customWidth="1"/>
    <col min="7474" max="7474" width="4.875" customWidth="1"/>
    <col min="7681" max="7684" width="2.125" customWidth="1"/>
    <col min="7690" max="7690" width="3.125" customWidth="1"/>
    <col min="7706" max="7707" width="2.75" customWidth="1"/>
    <col min="7708" max="7708" width="2.625" customWidth="1"/>
    <col min="7709" max="7710" width="2.5" customWidth="1"/>
    <col min="7713" max="7713" width="4.875" customWidth="1"/>
    <col min="7714" max="7714" width="2.5" customWidth="1"/>
    <col min="7715" max="7715" width="2.625" customWidth="1"/>
    <col min="7716" max="7716" width="3.875" customWidth="1"/>
    <col min="7719" max="7719" width="3.5" customWidth="1"/>
    <col min="7724" max="7724" width="2.5" customWidth="1"/>
    <col min="7725" max="7726" width="2.125" customWidth="1"/>
    <col min="7730" max="7730" width="4.875" customWidth="1"/>
    <col min="7937" max="7940" width="2.125" customWidth="1"/>
    <col min="7946" max="7946" width="3.125" customWidth="1"/>
    <col min="7962" max="7963" width="2.75" customWidth="1"/>
    <col min="7964" max="7964" width="2.625" customWidth="1"/>
    <col min="7965" max="7966" width="2.5" customWidth="1"/>
    <col min="7969" max="7969" width="4.875" customWidth="1"/>
    <col min="7970" max="7970" width="2.5" customWidth="1"/>
    <col min="7971" max="7971" width="2.625" customWidth="1"/>
    <col min="7972" max="7972" width="3.875" customWidth="1"/>
    <col min="7975" max="7975" width="3.5" customWidth="1"/>
    <col min="7980" max="7980" width="2.5" customWidth="1"/>
    <col min="7981" max="7982" width="2.125" customWidth="1"/>
    <col min="7986" max="7986" width="4.875" customWidth="1"/>
    <col min="8193" max="8196" width="2.125" customWidth="1"/>
    <col min="8202" max="8202" width="3.125" customWidth="1"/>
    <col min="8218" max="8219" width="2.75" customWidth="1"/>
    <col min="8220" max="8220" width="2.625" customWidth="1"/>
    <col min="8221" max="8222" width="2.5" customWidth="1"/>
    <col min="8225" max="8225" width="4.875" customWidth="1"/>
    <col min="8226" max="8226" width="2.5" customWidth="1"/>
    <col min="8227" max="8227" width="2.625" customWidth="1"/>
    <col min="8228" max="8228" width="3.875" customWidth="1"/>
    <col min="8231" max="8231" width="3.5" customWidth="1"/>
    <col min="8236" max="8236" width="2.5" customWidth="1"/>
    <col min="8237" max="8238" width="2.125" customWidth="1"/>
    <col min="8242" max="8242" width="4.875" customWidth="1"/>
    <col min="8449" max="8452" width="2.125" customWidth="1"/>
    <col min="8458" max="8458" width="3.125" customWidth="1"/>
    <col min="8474" max="8475" width="2.75" customWidth="1"/>
    <col min="8476" max="8476" width="2.625" customWidth="1"/>
    <col min="8477" max="8478" width="2.5" customWidth="1"/>
    <col min="8481" max="8481" width="4.875" customWidth="1"/>
    <col min="8482" max="8482" width="2.5" customWidth="1"/>
    <col min="8483" max="8483" width="2.625" customWidth="1"/>
    <col min="8484" max="8484" width="3.875" customWidth="1"/>
    <col min="8487" max="8487" width="3.5" customWidth="1"/>
    <col min="8492" max="8492" width="2.5" customWidth="1"/>
    <col min="8493" max="8494" width="2.125" customWidth="1"/>
    <col min="8498" max="8498" width="4.875" customWidth="1"/>
    <col min="8705" max="8708" width="2.125" customWidth="1"/>
    <col min="8714" max="8714" width="3.125" customWidth="1"/>
    <col min="8730" max="8731" width="2.75" customWidth="1"/>
    <col min="8732" max="8732" width="2.625" customWidth="1"/>
    <col min="8733" max="8734" width="2.5" customWidth="1"/>
    <col min="8737" max="8737" width="4.875" customWidth="1"/>
    <col min="8738" max="8738" width="2.5" customWidth="1"/>
    <col min="8739" max="8739" width="2.625" customWidth="1"/>
    <col min="8740" max="8740" width="3.875" customWidth="1"/>
    <col min="8743" max="8743" width="3.5" customWidth="1"/>
    <col min="8748" max="8748" width="2.5" customWidth="1"/>
    <col min="8749" max="8750" width="2.125" customWidth="1"/>
    <col min="8754" max="8754" width="4.875" customWidth="1"/>
    <col min="8961" max="8964" width="2.125" customWidth="1"/>
    <col min="8970" max="8970" width="3.125" customWidth="1"/>
    <col min="8986" max="8987" width="2.75" customWidth="1"/>
    <col min="8988" max="8988" width="2.625" customWidth="1"/>
    <col min="8989" max="8990" width="2.5" customWidth="1"/>
    <col min="8993" max="8993" width="4.875" customWidth="1"/>
    <col min="8994" max="8994" width="2.5" customWidth="1"/>
    <col min="8995" max="8995" width="2.625" customWidth="1"/>
    <col min="8996" max="8996" width="3.875" customWidth="1"/>
    <col min="8999" max="8999" width="3.5" customWidth="1"/>
    <col min="9004" max="9004" width="2.5" customWidth="1"/>
    <col min="9005" max="9006" width="2.125" customWidth="1"/>
    <col min="9010" max="9010" width="4.875" customWidth="1"/>
    <col min="9217" max="9220" width="2.125" customWidth="1"/>
    <col min="9226" max="9226" width="3.125" customWidth="1"/>
    <col min="9242" max="9243" width="2.75" customWidth="1"/>
    <col min="9244" max="9244" width="2.625" customWidth="1"/>
    <col min="9245" max="9246" width="2.5" customWidth="1"/>
    <col min="9249" max="9249" width="4.875" customWidth="1"/>
    <col min="9250" max="9250" width="2.5" customWidth="1"/>
    <col min="9251" max="9251" width="2.625" customWidth="1"/>
    <col min="9252" max="9252" width="3.875" customWidth="1"/>
    <col min="9255" max="9255" width="3.5" customWidth="1"/>
    <col min="9260" max="9260" width="2.5" customWidth="1"/>
    <col min="9261" max="9262" width="2.125" customWidth="1"/>
    <col min="9266" max="9266" width="4.875" customWidth="1"/>
    <col min="9473" max="9476" width="2.125" customWidth="1"/>
    <col min="9482" max="9482" width="3.125" customWidth="1"/>
    <col min="9498" max="9499" width="2.75" customWidth="1"/>
    <col min="9500" max="9500" width="2.625" customWidth="1"/>
    <col min="9501" max="9502" width="2.5" customWidth="1"/>
    <col min="9505" max="9505" width="4.875" customWidth="1"/>
    <col min="9506" max="9506" width="2.5" customWidth="1"/>
    <col min="9507" max="9507" width="2.625" customWidth="1"/>
    <col min="9508" max="9508" width="3.875" customWidth="1"/>
    <col min="9511" max="9511" width="3.5" customWidth="1"/>
    <col min="9516" max="9516" width="2.5" customWidth="1"/>
    <col min="9517" max="9518" width="2.125" customWidth="1"/>
    <col min="9522" max="9522" width="4.875" customWidth="1"/>
    <col min="9729" max="9732" width="2.125" customWidth="1"/>
    <col min="9738" max="9738" width="3.125" customWidth="1"/>
    <col min="9754" max="9755" width="2.75" customWidth="1"/>
    <col min="9756" max="9756" width="2.625" customWidth="1"/>
    <col min="9757" max="9758" width="2.5" customWidth="1"/>
    <col min="9761" max="9761" width="4.875" customWidth="1"/>
    <col min="9762" max="9762" width="2.5" customWidth="1"/>
    <col min="9763" max="9763" width="2.625" customWidth="1"/>
    <col min="9764" max="9764" width="3.875" customWidth="1"/>
    <col min="9767" max="9767" width="3.5" customWidth="1"/>
    <col min="9772" max="9772" width="2.5" customWidth="1"/>
    <col min="9773" max="9774" width="2.125" customWidth="1"/>
    <col min="9778" max="9778" width="4.875" customWidth="1"/>
    <col min="9985" max="9988" width="2.125" customWidth="1"/>
    <col min="9994" max="9994" width="3.125" customWidth="1"/>
    <col min="10010" max="10011" width="2.75" customWidth="1"/>
    <col min="10012" max="10012" width="2.625" customWidth="1"/>
    <col min="10013" max="10014" width="2.5" customWidth="1"/>
    <col min="10017" max="10017" width="4.875" customWidth="1"/>
    <col min="10018" max="10018" width="2.5" customWidth="1"/>
    <col min="10019" max="10019" width="2.625" customWidth="1"/>
    <col min="10020" max="10020" width="3.875" customWidth="1"/>
    <col min="10023" max="10023" width="3.5" customWidth="1"/>
    <col min="10028" max="10028" width="2.5" customWidth="1"/>
    <col min="10029" max="10030" width="2.125" customWidth="1"/>
    <col min="10034" max="10034" width="4.875" customWidth="1"/>
    <col min="10241" max="10244" width="2.125" customWidth="1"/>
    <col min="10250" max="10250" width="3.125" customWidth="1"/>
    <col min="10266" max="10267" width="2.75" customWidth="1"/>
    <col min="10268" max="10268" width="2.625" customWidth="1"/>
    <col min="10269" max="10270" width="2.5" customWidth="1"/>
    <col min="10273" max="10273" width="4.875" customWidth="1"/>
    <col min="10274" max="10274" width="2.5" customWidth="1"/>
    <col min="10275" max="10275" width="2.625" customWidth="1"/>
    <col min="10276" max="10276" width="3.875" customWidth="1"/>
    <col min="10279" max="10279" width="3.5" customWidth="1"/>
    <col min="10284" max="10284" width="2.5" customWidth="1"/>
    <col min="10285" max="10286" width="2.125" customWidth="1"/>
    <col min="10290" max="10290" width="4.875" customWidth="1"/>
    <col min="10497" max="10500" width="2.125" customWidth="1"/>
    <col min="10506" max="10506" width="3.125" customWidth="1"/>
    <col min="10522" max="10523" width="2.75" customWidth="1"/>
    <col min="10524" max="10524" width="2.625" customWidth="1"/>
    <col min="10525" max="10526" width="2.5" customWidth="1"/>
    <col min="10529" max="10529" width="4.875" customWidth="1"/>
    <col min="10530" max="10530" width="2.5" customWidth="1"/>
    <col min="10531" max="10531" width="2.625" customWidth="1"/>
    <col min="10532" max="10532" width="3.875" customWidth="1"/>
    <col min="10535" max="10535" width="3.5" customWidth="1"/>
    <col min="10540" max="10540" width="2.5" customWidth="1"/>
    <col min="10541" max="10542" width="2.125" customWidth="1"/>
    <col min="10546" max="10546" width="4.875" customWidth="1"/>
    <col min="10753" max="10756" width="2.125" customWidth="1"/>
    <col min="10762" max="10762" width="3.125" customWidth="1"/>
    <col min="10778" max="10779" width="2.75" customWidth="1"/>
    <col min="10780" max="10780" width="2.625" customWidth="1"/>
    <col min="10781" max="10782" width="2.5" customWidth="1"/>
    <col min="10785" max="10785" width="4.875" customWidth="1"/>
    <col min="10786" max="10786" width="2.5" customWidth="1"/>
    <col min="10787" max="10787" width="2.625" customWidth="1"/>
    <col min="10788" max="10788" width="3.875" customWidth="1"/>
    <col min="10791" max="10791" width="3.5" customWidth="1"/>
    <col min="10796" max="10796" width="2.5" customWidth="1"/>
    <col min="10797" max="10798" width="2.125" customWidth="1"/>
    <col min="10802" max="10802" width="4.875" customWidth="1"/>
    <col min="11009" max="11012" width="2.125" customWidth="1"/>
    <col min="11018" max="11018" width="3.125" customWidth="1"/>
    <col min="11034" max="11035" width="2.75" customWidth="1"/>
    <col min="11036" max="11036" width="2.625" customWidth="1"/>
    <col min="11037" max="11038" width="2.5" customWidth="1"/>
    <col min="11041" max="11041" width="4.875" customWidth="1"/>
    <col min="11042" max="11042" width="2.5" customWidth="1"/>
    <col min="11043" max="11043" width="2.625" customWidth="1"/>
    <col min="11044" max="11044" width="3.875" customWidth="1"/>
    <col min="11047" max="11047" width="3.5" customWidth="1"/>
    <col min="11052" max="11052" width="2.5" customWidth="1"/>
    <col min="11053" max="11054" width="2.125" customWidth="1"/>
    <col min="11058" max="11058" width="4.875" customWidth="1"/>
    <col min="11265" max="11268" width="2.125" customWidth="1"/>
    <col min="11274" max="11274" width="3.125" customWidth="1"/>
    <col min="11290" max="11291" width="2.75" customWidth="1"/>
    <col min="11292" max="11292" width="2.625" customWidth="1"/>
    <col min="11293" max="11294" width="2.5" customWidth="1"/>
    <col min="11297" max="11297" width="4.875" customWidth="1"/>
    <col min="11298" max="11298" width="2.5" customWidth="1"/>
    <col min="11299" max="11299" width="2.625" customWidth="1"/>
    <col min="11300" max="11300" width="3.875" customWidth="1"/>
    <col min="11303" max="11303" width="3.5" customWidth="1"/>
    <col min="11308" max="11308" width="2.5" customWidth="1"/>
    <col min="11309" max="11310" width="2.125" customWidth="1"/>
    <col min="11314" max="11314" width="4.875" customWidth="1"/>
    <col min="11521" max="11524" width="2.125" customWidth="1"/>
    <col min="11530" max="11530" width="3.125" customWidth="1"/>
    <col min="11546" max="11547" width="2.75" customWidth="1"/>
    <col min="11548" max="11548" width="2.625" customWidth="1"/>
    <col min="11549" max="11550" width="2.5" customWidth="1"/>
    <col min="11553" max="11553" width="4.875" customWidth="1"/>
    <col min="11554" max="11554" width="2.5" customWidth="1"/>
    <col min="11555" max="11555" width="2.625" customWidth="1"/>
    <col min="11556" max="11556" width="3.875" customWidth="1"/>
    <col min="11559" max="11559" width="3.5" customWidth="1"/>
    <col min="11564" max="11564" width="2.5" customWidth="1"/>
    <col min="11565" max="11566" width="2.125" customWidth="1"/>
    <col min="11570" max="11570" width="4.875" customWidth="1"/>
    <col min="11777" max="11780" width="2.125" customWidth="1"/>
    <col min="11786" max="11786" width="3.125" customWidth="1"/>
    <col min="11802" max="11803" width="2.75" customWidth="1"/>
    <col min="11804" max="11804" width="2.625" customWidth="1"/>
    <col min="11805" max="11806" width="2.5" customWidth="1"/>
    <col min="11809" max="11809" width="4.875" customWidth="1"/>
    <col min="11810" max="11810" width="2.5" customWidth="1"/>
    <col min="11811" max="11811" width="2.625" customWidth="1"/>
    <col min="11812" max="11812" width="3.875" customWidth="1"/>
    <col min="11815" max="11815" width="3.5" customWidth="1"/>
    <col min="11820" max="11820" width="2.5" customWidth="1"/>
    <col min="11821" max="11822" width="2.125" customWidth="1"/>
    <col min="11826" max="11826" width="4.875" customWidth="1"/>
    <col min="12033" max="12036" width="2.125" customWidth="1"/>
    <col min="12042" max="12042" width="3.125" customWidth="1"/>
    <col min="12058" max="12059" width="2.75" customWidth="1"/>
    <col min="12060" max="12060" width="2.625" customWidth="1"/>
    <col min="12061" max="12062" width="2.5" customWidth="1"/>
    <col min="12065" max="12065" width="4.875" customWidth="1"/>
    <col min="12066" max="12066" width="2.5" customWidth="1"/>
    <col min="12067" max="12067" width="2.625" customWidth="1"/>
    <col min="12068" max="12068" width="3.875" customWidth="1"/>
    <col min="12071" max="12071" width="3.5" customWidth="1"/>
    <col min="12076" max="12076" width="2.5" customWidth="1"/>
    <col min="12077" max="12078" width="2.125" customWidth="1"/>
    <col min="12082" max="12082" width="4.875" customWidth="1"/>
    <col min="12289" max="12292" width="2.125" customWidth="1"/>
    <col min="12298" max="12298" width="3.125" customWidth="1"/>
    <col min="12314" max="12315" width="2.75" customWidth="1"/>
    <col min="12316" max="12316" width="2.625" customWidth="1"/>
    <col min="12317" max="12318" width="2.5" customWidth="1"/>
    <col min="12321" max="12321" width="4.875" customWidth="1"/>
    <col min="12322" max="12322" width="2.5" customWidth="1"/>
    <col min="12323" max="12323" width="2.625" customWidth="1"/>
    <col min="12324" max="12324" width="3.875" customWidth="1"/>
    <col min="12327" max="12327" width="3.5" customWidth="1"/>
    <col min="12332" max="12332" width="2.5" customWidth="1"/>
    <col min="12333" max="12334" width="2.125" customWidth="1"/>
    <col min="12338" max="12338" width="4.875" customWidth="1"/>
    <col min="12545" max="12548" width="2.125" customWidth="1"/>
    <col min="12554" max="12554" width="3.125" customWidth="1"/>
    <col min="12570" max="12571" width="2.75" customWidth="1"/>
    <col min="12572" max="12572" width="2.625" customWidth="1"/>
    <col min="12573" max="12574" width="2.5" customWidth="1"/>
    <col min="12577" max="12577" width="4.875" customWidth="1"/>
    <col min="12578" max="12578" width="2.5" customWidth="1"/>
    <col min="12579" max="12579" width="2.625" customWidth="1"/>
    <col min="12580" max="12580" width="3.875" customWidth="1"/>
    <col min="12583" max="12583" width="3.5" customWidth="1"/>
    <col min="12588" max="12588" width="2.5" customWidth="1"/>
    <col min="12589" max="12590" width="2.125" customWidth="1"/>
    <col min="12594" max="12594" width="4.875" customWidth="1"/>
    <col min="12801" max="12804" width="2.125" customWidth="1"/>
    <col min="12810" max="12810" width="3.125" customWidth="1"/>
    <col min="12826" max="12827" width="2.75" customWidth="1"/>
    <col min="12828" max="12828" width="2.625" customWidth="1"/>
    <col min="12829" max="12830" width="2.5" customWidth="1"/>
    <col min="12833" max="12833" width="4.875" customWidth="1"/>
    <col min="12834" max="12834" width="2.5" customWidth="1"/>
    <col min="12835" max="12835" width="2.625" customWidth="1"/>
    <col min="12836" max="12836" width="3.875" customWidth="1"/>
    <col min="12839" max="12839" width="3.5" customWidth="1"/>
    <col min="12844" max="12844" width="2.5" customWidth="1"/>
    <col min="12845" max="12846" width="2.125" customWidth="1"/>
    <col min="12850" max="12850" width="4.875" customWidth="1"/>
    <col min="13057" max="13060" width="2.125" customWidth="1"/>
    <col min="13066" max="13066" width="3.125" customWidth="1"/>
    <col min="13082" max="13083" width="2.75" customWidth="1"/>
    <col min="13084" max="13084" width="2.625" customWidth="1"/>
    <col min="13085" max="13086" width="2.5" customWidth="1"/>
    <col min="13089" max="13089" width="4.875" customWidth="1"/>
    <col min="13090" max="13090" width="2.5" customWidth="1"/>
    <col min="13091" max="13091" width="2.625" customWidth="1"/>
    <col min="13092" max="13092" width="3.875" customWidth="1"/>
    <col min="13095" max="13095" width="3.5" customWidth="1"/>
    <col min="13100" max="13100" width="2.5" customWidth="1"/>
    <col min="13101" max="13102" width="2.125" customWidth="1"/>
    <col min="13106" max="13106" width="4.875" customWidth="1"/>
    <col min="13313" max="13316" width="2.125" customWidth="1"/>
    <col min="13322" max="13322" width="3.125" customWidth="1"/>
    <col min="13338" max="13339" width="2.75" customWidth="1"/>
    <col min="13340" max="13340" width="2.625" customWidth="1"/>
    <col min="13341" max="13342" width="2.5" customWidth="1"/>
    <col min="13345" max="13345" width="4.875" customWidth="1"/>
    <col min="13346" max="13346" width="2.5" customWidth="1"/>
    <col min="13347" max="13347" width="2.625" customWidth="1"/>
    <col min="13348" max="13348" width="3.875" customWidth="1"/>
    <col min="13351" max="13351" width="3.5" customWidth="1"/>
    <col min="13356" max="13356" width="2.5" customWidth="1"/>
    <col min="13357" max="13358" width="2.125" customWidth="1"/>
    <col min="13362" max="13362" width="4.875" customWidth="1"/>
    <col min="13569" max="13572" width="2.125" customWidth="1"/>
    <col min="13578" max="13578" width="3.125" customWidth="1"/>
    <col min="13594" max="13595" width="2.75" customWidth="1"/>
    <col min="13596" max="13596" width="2.625" customWidth="1"/>
    <col min="13597" max="13598" width="2.5" customWidth="1"/>
    <col min="13601" max="13601" width="4.875" customWidth="1"/>
    <col min="13602" max="13602" width="2.5" customWidth="1"/>
    <col min="13603" max="13603" width="2.625" customWidth="1"/>
    <col min="13604" max="13604" width="3.875" customWidth="1"/>
    <col min="13607" max="13607" width="3.5" customWidth="1"/>
    <col min="13612" max="13612" width="2.5" customWidth="1"/>
    <col min="13613" max="13614" width="2.125" customWidth="1"/>
    <col min="13618" max="13618" width="4.875" customWidth="1"/>
    <col min="13825" max="13828" width="2.125" customWidth="1"/>
    <col min="13834" max="13834" width="3.125" customWidth="1"/>
    <col min="13850" max="13851" width="2.75" customWidth="1"/>
    <col min="13852" max="13852" width="2.625" customWidth="1"/>
    <col min="13853" max="13854" width="2.5" customWidth="1"/>
    <col min="13857" max="13857" width="4.875" customWidth="1"/>
    <col min="13858" max="13858" width="2.5" customWidth="1"/>
    <col min="13859" max="13859" width="2.625" customWidth="1"/>
    <col min="13860" max="13860" width="3.875" customWidth="1"/>
    <col min="13863" max="13863" width="3.5" customWidth="1"/>
    <col min="13868" max="13868" width="2.5" customWidth="1"/>
    <col min="13869" max="13870" width="2.125" customWidth="1"/>
    <col min="13874" max="13874" width="4.875" customWidth="1"/>
    <col min="14081" max="14084" width="2.125" customWidth="1"/>
    <col min="14090" max="14090" width="3.125" customWidth="1"/>
    <col min="14106" max="14107" width="2.75" customWidth="1"/>
    <col min="14108" max="14108" width="2.625" customWidth="1"/>
    <col min="14109" max="14110" width="2.5" customWidth="1"/>
    <col min="14113" max="14113" width="4.875" customWidth="1"/>
    <col min="14114" max="14114" width="2.5" customWidth="1"/>
    <col min="14115" max="14115" width="2.625" customWidth="1"/>
    <col min="14116" max="14116" width="3.875" customWidth="1"/>
    <col min="14119" max="14119" width="3.5" customWidth="1"/>
    <col min="14124" max="14124" width="2.5" customWidth="1"/>
    <col min="14125" max="14126" width="2.125" customWidth="1"/>
    <col min="14130" max="14130" width="4.875" customWidth="1"/>
    <col min="14337" max="14340" width="2.125" customWidth="1"/>
    <col min="14346" max="14346" width="3.125" customWidth="1"/>
    <col min="14362" max="14363" width="2.75" customWidth="1"/>
    <col min="14364" max="14364" width="2.625" customWidth="1"/>
    <col min="14365" max="14366" width="2.5" customWidth="1"/>
    <col min="14369" max="14369" width="4.875" customWidth="1"/>
    <col min="14370" max="14370" width="2.5" customWidth="1"/>
    <col min="14371" max="14371" width="2.625" customWidth="1"/>
    <col min="14372" max="14372" width="3.875" customWidth="1"/>
    <col min="14375" max="14375" width="3.5" customWidth="1"/>
    <col min="14380" max="14380" width="2.5" customWidth="1"/>
    <col min="14381" max="14382" width="2.125" customWidth="1"/>
    <col min="14386" max="14386" width="4.875" customWidth="1"/>
    <col min="14593" max="14596" width="2.125" customWidth="1"/>
    <col min="14602" max="14602" width="3.125" customWidth="1"/>
    <col min="14618" max="14619" width="2.75" customWidth="1"/>
    <col min="14620" max="14620" width="2.625" customWidth="1"/>
    <col min="14621" max="14622" width="2.5" customWidth="1"/>
    <col min="14625" max="14625" width="4.875" customWidth="1"/>
    <col min="14626" max="14626" width="2.5" customWidth="1"/>
    <col min="14627" max="14627" width="2.625" customWidth="1"/>
    <col min="14628" max="14628" width="3.875" customWidth="1"/>
    <col min="14631" max="14631" width="3.5" customWidth="1"/>
    <col min="14636" max="14636" width="2.5" customWidth="1"/>
    <col min="14637" max="14638" width="2.125" customWidth="1"/>
    <col min="14642" max="14642" width="4.875" customWidth="1"/>
    <col min="14849" max="14852" width="2.125" customWidth="1"/>
    <col min="14858" max="14858" width="3.125" customWidth="1"/>
    <col min="14874" max="14875" width="2.75" customWidth="1"/>
    <col min="14876" max="14876" width="2.625" customWidth="1"/>
    <col min="14877" max="14878" width="2.5" customWidth="1"/>
    <col min="14881" max="14881" width="4.875" customWidth="1"/>
    <col min="14882" max="14882" width="2.5" customWidth="1"/>
    <col min="14883" max="14883" width="2.625" customWidth="1"/>
    <col min="14884" max="14884" width="3.875" customWidth="1"/>
    <col min="14887" max="14887" width="3.5" customWidth="1"/>
    <col min="14892" max="14892" width="2.5" customWidth="1"/>
    <col min="14893" max="14894" width="2.125" customWidth="1"/>
    <col min="14898" max="14898" width="4.875" customWidth="1"/>
    <col min="15105" max="15108" width="2.125" customWidth="1"/>
    <col min="15114" max="15114" width="3.125" customWidth="1"/>
    <col min="15130" max="15131" width="2.75" customWidth="1"/>
    <col min="15132" max="15132" width="2.625" customWidth="1"/>
    <col min="15133" max="15134" width="2.5" customWidth="1"/>
    <col min="15137" max="15137" width="4.875" customWidth="1"/>
    <col min="15138" max="15138" width="2.5" customWidth="1"/>
    <col min="15139" max="15139" width="2.625" customWidth="1"/>
    <col min="15140" max="15140" width="3.875" customWidth="1"/>
    <col min="15143" max="15143" width="3.5" customWidth="1"/>
    <col min="15148" max="15148" width="2.5" customWidth="1"/>
    <col min="15149" max="15150" width="2.125" customWidth="1"/>
    <col min="15154" max="15154" width="4.875" customWidth="1"/>
    <col min="15361" max="15364" width="2.125" customWidth="1"/>
    <col min="15370" max="15370" width="3.125" customWidth="1"/>
    <col min="15386" max="15387" width="2.75" customWidth="1"/>
    <col min="15388" max="15388" width="2.625" customWidth="1"/>
    <col min="15389" max="15390" width="2.5" customWidth="1"/>
    <col min="15393" max="15393" width="4.875" customWidth="1"/>
    <col min="15394" max="15394" width="2.5" customWidth="1"/>
    <col min="15395" max="15395" width="2.625" customWidth="1"/>
    <col min="15396" max="15396" width="3.875" customWidth="1"/>
    <col min="15399" max="15399" width="3.5" customWidth="1"/>
    <col min="15404" max="15404" width="2.5" customWidth="1"/>
    <col min="15405" max="15406" width="2.125" customWidth="1"/>
    <col min="15410" max="15410" width="4.875" customWidth="1"/>
    <col min="15617" max="15620" width="2.125" customWidth="1"/>
    <col min="15626" max="15626" width="3.125" customWidth="1"/>
    <col min="15642" max="15643" width="2.75" customWidth="1"/>
    <col min="15644" max="15644" width="2.625" customWidth="1"/>
    <col min="15645" max="15646" width="2.5" customWidth="1"/>
    <col min="15649" max="15649" width="4.875" customWidth="1"/>
    <col min="15650" max="15650" width="2.5" customWidth="1"/>
    <col min="15651" max="15651" width="2.625" customWidth="1"/>
    <col min="15652" max="15652" width="3.875" customWidth="1"/>
    <col min="15655" max="15655" width="3.5" customWidth="1"/>
    <col min="15660" max="15660" width="2.5" customWidth="1"/>
    <col min="15661" max="15662" width="2.125" customWidth="1"/>
    <col min="15666" max="15666" width="4.875" customWidth="1"/>
    <col min="15873" max="15876" width="2.125" customWidth="1"/>
    <col min="15882" max="15882" width="3.125" customWidth="1"/>
    <col min="15898" max="15899" width="2.75" customWidth="1"/>
    <col min="15900" max="15900" width="2.625" customWidth="1"/>
    <col min="15901" max="15902" width="2.5" customWidth="1"/>
    <col min="15905" max="15905" width="4.875" customWidth="1"/>
    <col min="15906" max="15906" width="2.5" customWidth="1"/>
    <col min="15907" max="15907" width="2.625" customWidth="1"/>
    <col min="15908" max="15908" width="3.875" customWidth="1"/>
    <col min="15911" max="15911" width="3.5" customWidth="1"/>
    <col min="15916" max="15916" width="2.5" customWidth="1"/>
    <col min="15917" max="15918" width="2.125" customWidth="1"/>
    <col min="15922" max="15922" width="4.875" customWidth="1"/>
    <col min="16129" max="16132" width="2.125" customWidth="1"/>
    <col min="16138" max="16138" width="3.125" customWidth="1"/>
    <col min="16154" max="16155" width="2.75" customWidth="1"/>
    <col min="16156" max="16156" width="2.625" customWidth="1"/>
    <col min="16157" max="16158" width="2.5" customWidth="1"/>
    <col min="16161" max="16161" width="4.875" customWidth="1"/>
    <col min="16162" max="16162" width="2.5" customWidth="1"/>
    <col min="16163" max="16163" width="2.625" customWidth="1"/>
    <col min="16164" max="16164" width="3.875" customWidth="1"/>
    <col min="16167" max="16167" width="3.5" customWidth="1"/>
    <col min="16172" max="16172" width="2.5" customWidth="1"/>
    <col min="16173" max="16174" width="2.125" customWidth="1"/>
    <col min="16178" max="16178" width="4.875" customWidth="1"/>
  </cols>
  <sheetData>
    <row r="1" spans="1:53" s="109" customFormat="1" ht="21" customHeight="1" thickBot="1">
      <c r="AD1" s="370" t="s">
        <v>100</v>
      </c>
      <c r="AE1" s="289"/>
      <c r="AF1" s="289"/>
      <c r="AG1" s="290"/>
      <c r="AH1" s="289">
        <f>IF($Y$5="新　規",②新規契約算出表!$N$2,③継続契約算出表!$N$2)</f>
        <v>0</v>
      </c>
      <c r="AI1" s="289"/>
      <c r="AJ1" s="289"/>
      <c r="AK1" s="289"/>
      <c r="AL1" s="289"/>
      <c r="AM1" s="289"/>
      <c r="AN1" s="289"/>
      <c r="AO1" s="289"/>
      <c r="AP1" s="289"/>
      <c r="AQ1" s="289"/>
      <c r="AR1" s="289"/>
      <c r="AS1" s="289"/>
      <c r="AT1" s="289"/>
      <c r="AU1" s="289"/>
      <c r="AV1" s="289"/>
      <c r="AW1" s="290"/>
    </row>
    <row r="2" spans="1:53" s="109" customFormat="1" ht="21" customHeight="1">
      <c r="AD2" s="371" t="s">
        <v>67</v>
      </c>
      <c r="AE2" s="372"/>
      <c r="AF2" s="372"/>
      <c r="AG2" s="373"/>
      <c r="AH2" s="377" t="s">
        <v>68</v>
      </c>
      <c r="AI2" s="377"/>
      <c r="AJ2" s="377"/>
      <c r="AK2" s="377"/>
      <c r="AL2" s="377"/>
      <c r="AM2" s="377"/>
      <c r="AN2" s="377"/>
      <c r="AO2" s="377"/>
      <c r="AP2" s="377"/>
      <c r="AQ2" s="377"/>
      <c r="AR2" s="377"/>
      <c r="AS2" s="377"/>
      <c r="AT2" s="377"/>
      <c r="AU2" s="377"/>
      <c r="AV2" s="377"/>
      <c r="AW2" s="378"/>
      <c r="BA2" s="110"/>
    </row>
    <row r="3" spans="1:53" s="109" customFormat="1" ht="21" customHeight="1" thickBot="1">
      <c r="AD3" s="374"/>
      <c r="AE3" s="375"/>
      <c r="AF3" s="375"/>
      <c r="AG3" s="376"/>
      <c r="AH3" s="379" t="s">
        <v>138</v>
      </c>
      <c r="AI3" s="379"/>
      <c r="AJ3" s="379"/>
      <c r="AK3" s="379"/>
      <c r="AL3" s="379"/>
      <c r="AM3" s="379"/>
      <c r="AN3" s="379"/>
      <c r="AO3" s="379"/>
      <c r="AP3" s="379"/>
      <c r="AQ3" s="379"/>
      <c r="AR3" s="379"/>
      <c r="AS3" s="379"/>
      <c r="AT3" s="379"/>
      <c r="AU3" s="379"/>
      <c r="AV3" s="379"/>
      <c r="AW3" s="380"/>
    </row>
    <row r="4" spans="1:53" s="109" customFormat="1" ht="21" customHeight="1">
      <c r="AJ4" s="111" t="s">
        <v>69</v>
      </c>
      <c r="AK4" s="111"/>
      <c r="AL4" s="381"/>
      <c r="AM4" s="381"/>
      <c r="AN4" s="381"/>
      <c r="AO4" s="132" t="s">
        <v>70</v>
      </c>
      <c r="AP4" s="381"/>
      <c r="AQ4" s="382"/>
      <c r="AR4" s="111" t="s">
        <v>71</v>
      </c>
      <c r="AS4" s="381"/>
      <c r="AT4" s="382"/>
      <c r="AU4" s="111" t="s">
        <v>72</v>
      </c>
    </row>
    <row r="5" spans="1:53" s="109" customFormat="1" ht="21" customHeight="1">
      <c r="B5" s="112"/>
      <c r="C5" s="112"/>
      <c r="D5" s="112"/>
      <c r="E5" s="112"/>
      <c r="F5" s="112"/>
      <c r="G5" s="112"/>
      <c r="H5" s="112"/>
      <c r="I5" s="112"/>
      <c r="J5" s="383" t="s">
        <v>190</v>
      </c>
      <c r="K5" s="383"/>
      <c r="L5" s="383"/>
      <c r="M5" s="383"/>
      <c r="N5" s="383"/>
      <c r="O5" s="383"/>
      <c r="P5" s="383"/>
      <c r="Q5" s="383"/>
      <c r="R5" s="383"/>
      <c r="S5" s="383"/>
      <c r="T5" s="383"/>
      <c r="U5" s="383"/>
      <c r="V5" s="383"/>
      <c r="W5" s="112"/>
      <c r="X5" s="131" t="s">
        <v>73</v>
      </c>
      <c r="Y5" s="361" t="s">
        <v>250</v>
      </c>
      <c r="Z5" s="362"/>
      <c r="AA5" s="362"/>
      <c r="AB5" s="362"/>
      <c r="AC5" s="362"/>
      <c r="AD5" s="112" t="s">
        <v>74</v>
      </c>
      <c r="AE5" s="363"/>
      <c r="AF5" s="364"/>
      <c r="AG5" s="364"/>
      <c r="AH5" s="365"/>
      <c r="AI5" s="366"/>
      <c r="AK5" s="112"/>
      <c r="AL5" s="112"/>
      <c r="AM5" s="177"/>
      <c r="AN5" s="112"/>
      <c r="AO5" s="112"/>
      <c r="AP5" s="112"/>
      <c r="AQ5" s="112"/>
      <c r="AR5" s="112"/>
      <c r="AS5" s="112"/>
      <c r="AT5" s="112"/>
      <c r="AU5" s="112"/>
      <c r="AV5" s="112"/>
      <c r="AW5" s="112"/>
      <c r="AX5" s="112"/>
    </row>
    <row r="6" spans="1:53" s="109" customFormat="1" ht="12" customHeight="1"/>
    <row r="7" spans="1:53" s="109" customFormat="1" ht="12" customHeight="1"/>
    <row r="8" spans="1:53" s="109" customFormat="1" ht="21" customHeight="1">
      <c r="A8" s="109" t="s">
        <v>102</v>
      </c>
      <c r="BA8" s="110"/>
    </row>
    <row r="9" spans="1:53" s="109" customFormat="1" ht="12.75" customHeight="1">
      <c r="BA9" s="110"/>
    </row>
    <row r="10" spans="1:53" s="109" customFormat="1" ht="21" customHeight="1">
      <c r="AD10" s="109" t="s">
        <v>75</v>
      </c>
    </row>
    <row r="11" spans="1:53" s="109" customFormat="1" ht="21" customHeight="1">
      <c r="AE11" s="109" t="s">
        <v>76</v>
      </c>
      <c r="AI11" s="367">
        <f>IF($Y$5="新　規",②新規契約算出表!N4,③継続契約算出表!N3)</f>
        <v>0</v>
      </c>
      <c r="AJ11" s="367"/>
      <c r="AK11" s="367"/>
      <c r="AL11" s="367"/>
      <c r="AM11" s="367"/>
      <c r="AN11" s="367"/>
      <c r="AO11" s="367"/>
      <c r="AP11" s="367"/>
      <c r="AQ11" s="367"/>
      <c r="AR11" s="367"/>
      <c r="AS11" s="367"/>
      <c r="AT11" s="367"/>
      <c r="AU11" s="367"/>
      <c r="AV11" s="367"/>
      <c r="AW11" s="367"/>
      <c r="AX11" s="367"/>
      <c r="BA11" s="110"/>
    </row>
    <row r="12" spans="1:53" s="109" customFormat="1" ht="21" customHeight="1">
      <c r="AE12" s="109" t="s">
        <v>77</v>
      </c>
      <c r="AI12" s="367"/>
      <c r="AJ12" s="367"/>
      <c r="AK12" s="367"/>
      <c r="AL12" s="367"/>
      <c r="AM12" s="367"/>
      <c r="AN12" s="367"/>
      <c r="AO12" s="367"/>
      <c r="AP12" s="367"/>
      <c r="AQ12" s="367"/>
      <c r="AR12" s="367"/>
      <c r="AS12" s="367"/>
      <c r="AT12" s="367"/>
      <c r="AU12" s="367"/>
    </row>
    <row r="13" spans="1:53" s="109" customFormat="1" ht="21" customHeight="1">
      <c r="AD13" s="109" t="s">
        <v>78</v>
      </c>
    </row>
    <row r="14" spans="1:53" s="109" customFormat="1" ht="21" customHeight="1">
      <c r="AE14" s="109" t="s">
        <v>79</v>
      </c>
      <c r="AI14" s="367"/>
      <c r="AJ14" s="367"/>
      <c r="AK14" s="367"/>
      <c r="AL14" s="367"/>
      <c r="AM14" s="367"/>
      <c r="AN14" s="367"/>
      <c r="AO14" s="367"/>
      <c r="AP14" s="367"/>
      <c r="AQ14" s="367"/>
      <c r="AR14" s="367"/>
      <c r="AS14" s="367"/>
      <c r="AT14" s="367"/>
      <c r="AU14" s="367"/>
    </row>
    <row r="15" spans="1:53" s="109" customFormat="1" ht="28.15" customHeight="1">
      <c r="J15" s="143"/>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row>
    <row r="16" spans="1:53" s="109" customFormat="1" ht="48.75" customHeight="1">
      <c r="A16" s="175" t="s">
        <v>101</v>
      </c>
      <c r="B16" s="166"/>
      <c r="C16" s="166"/>
      <c r="D16" s="166"/>
      <c r="E16" s="166"/>
      <c r="F16" s="166"/>
      <c r="G16" s="166"/>
      <c r="I16" s="324">
        <f>IF($Y$5="新　規",②新規契約算出表!N3,③継続契約算出表!N4)</f>
        <v>0</v>
      </c>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row>
    <row r="17" spans="1:52" s="109" customFormat="1" ht="27" customHeight="1">
      <c r="A17" s="109" t="str">
        <f>IF($Y$5="新　規",②新規契約算出表!$F$4,③継続契約算出表!$F$4)</f>
        <v>治験の期間　：　西暦　　　年　月　日　から　西暦　　　　年　月　日まで</v>
      </c>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row>
    <row r="18" spans="1:52" s="109" customFormat="1" ht="27" customHeight="1">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row>
    <row r="19" spans="1:52" s="109" customFormat="1" ht="27" customHeight="1">
      <c r="A19" s="175" t="s">
        <v>103</v>
      </c>
      <c r="B19" s="166"/>
      <c r="C19" s="166"/>
      <c r="D19" s="166"/>
      <c r="E19" s="166"/>
      <c r="F19" s="166"/>
      <c r="G19" s="166"/>
      <c r="H19" s="179"/>
      <c r="J19" s="119"/>
      <c r="K19" s="119"/>
      <c r="L19" s="119"/>
      <c r="M19" s="119"/>
      <c r="N19" s="119"/>
      <c r="O19" s="119"/>
      <c r="P19" s="119"/>
      <c r="Q19" s="119"/>
      <c r="R19" s="119"/>
      <c r="S19" s="119"/>
      <c r="T19" s="119"/>
      <c r="U19" s="119"/>
      <c r="V19" s="119"/>
      <c r="W19" s="119"/>
      <c r="X19" s="119"/>
      <c r="Y19" s="119"/>
      <c r="Z19" s="175" t="s">
        <v>126</v>
      </c>
      <c r="AA19" s="180"/>
      <c r="AB19" s="180"/>
      <c r="AC19" s="180"/>
      <c r="AD19" s="180"/>
      <c r="AE19" s="180"/>
      <c r="AF19" s="180"/>
      <c r="AG19" s="180"/>
      <c r="AH19" s="180"/>
      <c r="AI19" s="119"/>
      <c r="AJ19" s="119"/>
      <c r="AK19" s="119"/>
      <c r="AL19" s="119"/>
      <c r="AM19" s="119"/>
      <c r="AN19" s="119"/>
      <c r="AO19" s="119"/>
      <c r="AP19" s="119"/>
      <c r="AQ19" s="119"/>
      <c r="AR19" s="119"/>
      <c r="AS19" s="119"/>
      <c r="AT19" s="119"/>
      <c r="AU19" s="119"/>
      <c r="AV19" s="119"/>
      <c r="AW19" s="119"/>
    </row>
    <row r="20" spans="1:52" s="109" customFormat="1" ht="42" customHeight="1" thickBot="1">
      <c r="B20" s="335" t="str">
        <f>IF($Y$5="新　規","初年度契約予定金額",IF($Y$5="継　続","継続契約予定金額"," "))</f>
        <v>初年度契約予定金額</v>
      </c>
      <c r="C20" s="335"/>
      <c r="D20" s="335"/>
      <c r="E20" s="335"/>
      <c r="F20" s="335"/>
      <c r="G20" s="335"/>
      <c r="H20" s="335"/>
      <c r="I20" s="335"/>
      <c r="J20" s="335"/>
      <c r="K20" s="144" t="s">
        <v>98</v>
      </c>
      <c r="L20" s="323">
        <f>IF($Y$5="新　規",$W$35+$P$72,IF($Y$5="継　続",$W$46+$W$56+$P$92+$P$82,0))</f>
        <v>0</v>
      </c>
      <c r="M20" s="323"/>
      <c r="N20" s="323"/>
      <c r="O20" s="323"/>
      <c r="P20" s="323"/>
      <c r="Q20" s="323"/>
      <c r="R20" s="323"/>
      <c r="S20" s="323"/>
      <c r="T20" s="145" t="s">
        <v>99</v>
      </c>
      <c r="U20" s="145"/>
      <c r="V20" s="119"/>
      <c r="W20" s="119"/>
      <c r="X20" s="119"/>
      <c r="Y20" s="119"/>
      <c r="Z20" s="322" t="str">
        <f>IF($Y$5="新　規","初回契約金額",IF($Y$5="継　続","【継続契約ー固定経費】＋【継続契約ー継続症例登録経費】"," "))</f>
        <v>初回契約金額</v>
      </c>
      <c r="AA20" s="322"/>
      <c r="AB20" s="322"/>
      <c r="AC20" s="322"/>
      <c r="AD20" s="322"/>
      <c r="AE20" s="322"/>
      <c r="AF20" s="322"/>
      <c r="AG20" s="322"/>
      <c r="AH20" s="322"/>
      <c r="AI20" s="144" t="s">
        <v>98</v>
      </c>
      <c r="AJ20" s="323">
        <f>IF($Y$5="新　規",$W$35,IF($Y$5="継　続",$W$46+$P$92+$W$56,0))</f>
        <v>0</v>
      </c>
      <c r="AK20" s="323"/>
      <c r="AL20" s="323"/>
      <c r="AM20" s="323"/>
      <c r="AN20" s="323"/>
      <c r="AO20" s="323"/>
      <c r="AP20" s="323"/>
      <c r="AQ20" s="323"/>
      <c r="AR20" s="145" t="s">
        <v>19</v>
      </c>
      <c r="AS20" s="145"/>
      <c r="AT20" s="119"/>
      <c r="AU20" s="119"/>
      <c r="AV20" s="119"/>
      <c r="AW20" s="119"/>
    </row>
    <row r="21" spans="1:52" s="109" customFormat="1" ht="27" customHeight="1" thickTop="1">
      <c r="B21" s="148"/>
      <c r="C21" s="148"/>
      <c r="D21" s="148"/>
      <c r="E21" s="148"/>
      <c r="F21" s="148"/>
      <c r="G21" s="148"/>
      <c r="H21" s="148"/>
      <c r="I21" s="148"/>
      <c r="J21" s="148"/>
      <c r="K21" s="117"/>
      <c r="L21" s="149"/>
      <c r="M21" s="149"/>
      <c r="N21" s="149"/>
      <c r="O21" s="149"/>
      <c r="P21" s="149"/>
      <c r="Q21" s="149"/>
      <c r="R21" s="149"/>
      <c r="S21" s="149"/>
      <c r="T21" s="150"/>
      <c r="U21" s="150"/>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row>
    <row r="22" spans="1:52" s="109" customFormat="1" ht="19.149999999999999" customHeight="1">
      <c r="A22" s="176" t="s">
        <v>127</v>
      </c>
      <c r="B22" s="136"/>
      <c r="C22" s="136"/>
      <c r="D22" s="136"/>
      <c r="E22" s="136"/>
      <c r="F22" s="136"/>
      <c r="G22" s="136"/>
      <c r="H22" s="136"/>
      <c r="I22" s="136"/>
      <c r="J22" s="136"/>
      <c r="K22" s="136"/>
      <c r="L22" s="136"/>
      <c r="M22" s="136"/>
      <c r="N22" s="136"/>
      <c r="O22" s="136"/>
      <c r="P22" s="136"/>
      <c r="Q22" s="136"/>
    </row>
    <row r="23" spans="1:52" s="109" customFormat="1" ht="19.149999999999999" customHeight="1">
      <c r="A23" s="135" t="s">
        <v>142</v>
      </c>
      <c r="K23" s="135" t="s">
        <v>128</v>
      </c>
      <c r="L23" s="135"/>
      <c r="M23" s="135"/>
      <c r="N23" s="135"/>
      <c r="O23" s="135"/>
    </row>
    <row r="24" spans="1:52" s="109" customFormat="1" ht="19.149999999999999" customHeight="1">
      <c r="A24" s="291" t="s">
        <v>80</v>
      </c>
      <c r="B24" s="291"/>
      <c r="C24" s="291"/>
      <c r="D24" s="291"/>
      <c r="E24" s="291" t="s">
        <v>81</v>
      </c>
      <c r="F24" s="291"/>
      <c r="G24" s="291"/>
      <c r="H24" s="291"/>
      <c r="I24" s="291"/>
      <c r="J24" s="291"/>
      <c r="K24" s="291"/>
      <c r="L24" s="291"/>
      <c r="M24" s="291"/>
      <c r="N24" s="291"/>
      <c r="O24" s="291"/>
      <c r="P24" s="291"/>
      <c r="Q24" s="291"/>
      <c r="R24" s="291"/>
      <c r="S24" s="291"/>
      <c r="T24" s="291"/>
      <c r="U24" s="291"/>
      <c r="V24" s="291"/>
      <c r="W24" s="293" t="s">
        <v>82</v>
      </c>
      <c r="X24" s="294"/>
      <c r="Y24" s="294"/>
      <c r="Z24" s="294"/>
      <c r="AA24" s="294"/>
      <c r="AB24" s="293" t="s">
        <v>83</v>
      </c>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346"/>
    </row>
    <row r="25" spans="1:52" s="109" customFormat="1" ht="19.149999999999999" customHeight="1">
      <c r="A25" s="295" t="s">
        <v>84</v>
      </c>
      <c r="B25" s="296"/>
      <c r="C25" s="296"/>
      <c r="D25" s="297"/>
      <c r="E25" s="316" t="s">
        <v>129</v>
      </c>
      <c r="F25" s="317"/>
      <c r="G25" s="317"/>
      <c r="H25" s="317"/>
      <c r="I25" s="317"/>
      <c r="J25" s="317"/>
      <c r="K25" s="317"/>
      <c r="L25" s="317"/>
      <c r="M25" s="317"/>
      <c r="N25" s="317"/>
      <c r="O25" s="317"/>
      <c r="P25" s="317"/>
      <c r="Q25" s="317"/>
      <c r="R25" s="317"/>
      <c r="S25" s="317"/>
      <c r="T25" s="317"/>
      <c r="U25" s="317"/>
      <c r="V25" s="318"/>
      <c r="W25" s="357">
        <f>AB25</f>
        <v>0</v>
      </c>
      <c r="X25" s="358"/>
      <c r="Y25" s="358"/>
      <c r="Z25" s="358"/>
      <c r="AA25" s="358"/>
      <c r="AB25" s="359">
        <f>②新規契約算出表!$K$10</f>
        <v>0</v>
      </c>
      <c r="AC25" s="360"/>
      <c r="AD25" s="360"/>
      <c r="AE25" s="360"/>
      <c r="AF25" s="113" t="s">
        <v>95</v>
      </c>
      <c r="AG25" s="113"/>
      <c r="AH25" s="351"/>
      <c r="AI25" s="351"/>
      <c r="AJ25" s="352"/>
      <c r="AK25" s="352"/>
      <c r="AL25" s="352"/>
      <c r="AM25" s="352"/>
      <c r="AN25" s="352"/>
      <c r="AO25" s="352"/>
      <c r="AP25" s="352"/>
      <c r="AQ25" s="352"/>
      <c r="AR25" s="352"/>
      <c r="AS25" s="352"/>
      <c r="AT25" s="352"/>
      <c r="AU25" s="352"/>
      <c r="AV25" s="352"/>
      <c r="AW25" s="352"/>
      <c r="AX25" s="353"/>
    </row>
    <row r="26" spans="1:52" s="109" customFormat="1" ht="19.149999999999999" customHeight="1">
      <c r="A26" s="298"/>
      <c r="B26" s="299"/>
      <c r="C26" s="299"/>
      <c r="D26" s="300"/>
      <c r="E26" s="304" t="s">
        <v>199</v>
      </c>
      <c r="F26" s="305"/>
      <c r="G26" s="305"/>
      <c r="H26" s="305"/>
      <c r="I26" s="305"/>
      <c r="J26" s="305"/>
      <c r="K26" s="305"/>
      <c r="L26" s="305"/>
      <c r="M26" s="305"/>
      <c r="N26" s="305"/>
      <c r="O26" s="305"/>
      <c r="P26" s="305"/>
      <c r="Q26" s="305"/>
      <c r="R26" s="305"/>
      <c r="S26" s="305"/>
      <c r="T26" s="305"/>
      <c r="U26" s="305"/>
      <c r="V26" s="306"/>
      <c r="W26" s="386">
        <f>AB27</f>
        <v>0</v>
      </c>
      <c r="X26" s="387"/>
      <c r="Y26" s="387"/>
      <c r="Z26" s="387"/>
      <c r="AA26" s="388"/>
      <c r="AB26" s="138"/>
      <c r="AC26" s="139"/>
      <c r="AD26" s="139"/>
      <c r="AE26" s="139"/>
      <c r="AF26" s="121"/>
      <c r="AG26" s="121"/>
      <c r="AH26" s="121"/>
      <c r="AI26" s="121"/>
      <c r="AJ26" s="121"/>
      <c r="AK26" s="121"/>
      <c r="AL26" s="121"/>
      <c r="AM26" s="121"/>
      <c r="AN26" s="121"/>
      <c r="AO26" s="121"/>
      <c r="AP26" s="121"/>
      <c r="AQ26" s="121"/>
      <c r="AR26" s="121"/>
      <c r="AS26" s="121"/>
      <c r="AT26" s="121"/>
      <c r="AU26" s="121"/>
      <c r="AV26" s="121"/>
      <c r="AW26" s="121"/>
      <c r="AX26" s="192"/>
    </row>
    <row r="27" spans="1:52" s="109" customFormat="1" ht="19.149999999999999" customHeight="1">
      <c r="A27" s="298"/>
      <c r="B27" s="299"/>
      <c r="C27" s="299"/>
      <c r="D27" s="300"/>
      <c r="E27" s="384"/>
      <c r="F27" s="332"/>
      <c r="G27" s="332"/>
      <c r="H27" s="332"/>
      <c r="I27" s="332"/>
      <c r="J27" s="332"/>
      <c r="K27" s="332"/>
      <c r="L27" s="332"/>
      <c r="M27" s="332"/>
      <c r="N27" s="332"/>
      <c r="O27" s="332"/>
      <c r="P27" s="332"/>
      <c r="Q27" s="332"/>
      <c r="R27" s="332"/>
      <c r="S27" s="332"/>
      <c r="T27" s="332"/>
      <c r="U27" s="332"/>
      <c r="V27" s="385"/>
      <c r="W27" s="389">
        <f t="shared" ref="W27" si="0">ROUNDDOWN(AB27*AH27,0)</f>
        <v>0</v>
      </c>
      <c r="X27" s="390"/>
      <c r="Y27" s="390"/>
      <c r="Z27" s="390"/>
      <c r="AA27" s="391"/>
      <c r="AB27" s="392">
        <f>SUM(②新規契約算出表!K12:K14)</f>
        <v>0</v>
      </c>
      <c r="AC27" s="393" t="e">
        <f>ROUNDDOWN((②新規契約算出表!#REF!+②新規契約算出表!#REF!+②新規契約算出表!$K$12+②新規契約算出表!$K$14)/1.2/1.3,-3)</f>
        <v>#REF!</v>
      </c>
      <c r="AD27" s="393" t="e">
        <f>ROUNDDOWN((②新規契約算出表!#REF!+②新規契約算出表!#REF!+②新規契約算出表!$K$12+②新規契約算出表!$K$14)/1.2/1.3,-3)</f>
        <v>#REF!</v>
      </c>
      <c r="AE27" s="393" t="e">
        <f>ROUNDDOWN((②新規契約算出表!#REF!+②新規契約算出表!#REF!+②新規契約算出表!$K$12+②新規契約算出表!$K$14)/1.2/1.3,-3)</f>
        <v>#REF!</v>
      </c>
      <c r="AF27" s="122" t="s">
        <v>95</v>
      </c>
      <c r="AG27" s="122" t="s">
        <v>258</v>
      </c>
      <c r="AH27" s="257"/>
      <c r="AI27" s="257"/>
      <c r="AJ27" s="122"/>
      <c r="AK27" s="122"/>
      <c r="AL27" s="122"/>
      <c r="AM27" s="122"/>
      <c r="AN27" s="122"/>
      <c r="AO27" s="122"/>
      <c r="AP27" s="122"/>
      <c r="AQ27" s="122"/>
      <c r="AR27" s="122"/>
      <c r="AS27" s="122"/>
      <c r="AT27" s="122"/>
      <c r="AU27" s="122"/>
      <c r="AV27" s="122"/>
      <c r="AW27" s="122"/>
      <c r="AX27" s="193"/>
    </row>
    <row r="28" spans="1:52" s="109" customFormat="1" ht="19.149999999999999" customHeight="1">
      <c r="A28" s="298"/>
      <c r="B28" s="299"/>
      <c r="C28" s="299"/>
      <c r="D28" s="300"/>
      <c r="E28" s="312" t="s">
        <v>200</v>
      </c>
      <c r="F28" s="312"/>
      <c r="G28" s="312"/>
      <c r="H28" s="312"/>
      <c r="I28" s="312"/>
      <c r="J28" s="312"/>
      <c r="K28" s="312"/>
      <c r="L28" s="312"/>
      <c r="M28" s="312"/>
      <c r="N28" s="312"/>
      <c r="O28" s="312"/>
      <c r="P28" s="312"/>
      <c r="Q28" s="312"/>
      <c r="R28" s="312"/>
      <c r="S28" s="312"/>
      <c r="T28" s="312"/>
      <c r="U28" s="312"/>
      <c r="V28" s="312"/>
      <c r="W28" s="368">
        <f>AB28</f>
        <v>0</v>
      </c>
      <c r="X28" s="369"/>
      <c r="Y28" s="369"/>
      <c r="Z28" s="369"/>
      <c r="AA28" s="369"/>
      <c r="AB28" s="394">
        <f>②新規契約算出表!K16</f>
        <v>0</v>
      </c>
      <c r="AC28" s="395"/>
      <c r="AD28" s="395"/>
      <c r="AE28" s="395"/>
      <c r="AF28" s="113" t="s">
        <v>95</v>
      </c>
      <c r="AG28" s="113" t="s">
        <v>248</v>
      </c>
      <c r="AH28" s="191"/>
      <c r="AI28" s="129"/>
      <c r="AJ28" s="113"/>
      <c r="AK28" s="113"/>
      <c r="AL28" s="113"/>
      <c r="AM28" s="122"/>
      <c r="AN28" s="113"/>
      <c r="AO28" s="113"/>
      <c r="AP28" s="113"/>
      <c r="AQ28" s="113"/>
      <c r="AR28" s="113"/>
      <c r="AS28" s="113"/>
      <c r="AT28" s="113"/>
      <c r="AU28" s="113"/>
      <c r="AV28" s="113"/>
      <c r="AW28" s="113"/>
      <c r="AX28" s="114"/>
      <c r="AZ28" s="178"/>
    </row>
    <row r="29" spans="1:52" s="109" customFormat="1" ht="19.149999999999999" customHeight="1">
      <c r="A29" s="298"/>
      <c r="B29" s="299"/>
      <c r="C29" s="299"/>
      <c r="D29" s="300"/>
      <c r="E29" s="312" t="s">
        <v>249</v>
      </c>
      <c r="F29" s="312"/>
      <c r="G29" s="312"/>
      <c r="H29" s="312"/>
      <c r="I29" s="312"/>
      <c r="J29" s="312"/>
      <c r="K29" s="312"/>
      <c r="L29" s="312"/>
      <c r="M29" s="312"/>
      <c r="N29" s="312"/>
      <c r="O29" s="312"/>
      <c r="P29" s="312"/>
      <c r="Q29" s="312"/>
      <c r="R29" s="312"/>
      <c r="S29" s="312"/>
      <c r="T29" s="312"/>
      <c r="U29" s="312"/>
      <c r="V29" s="312"/>
      <c r="W29" s="368">
        <f>AB29</f>
        <v>0</v>
      </c>
      <c r="X29" s="369"/>
      <c r="Y29" s="369"/>
      <c r="Z29" s="369"/>
      <c r="AA29" s="369"/>
      <c r="AB29" s="394">
        <f>②新規契約算出表!K17</f>
        <v>0</v>
      </c>
      <c r="AC29" s="395"/>
      <c r="AD29" s="395"/>
      <c r="AE29" s="395"/>
      <c r="AF29" s="122" t="s">
        <v>95</v>
      </c>
      <c r="AH29" s="159"/>
      <c r="AI29" s="133"/>
      <c r="AM29" s="122"/>
      <c r="AN29" s="113"/>
      <c r="AO29" s="113"/>
      <c r="AP29" s="113"/>
      <c r="AQ29" s="113"/>
      <c r="AR29" s="113"/>
      <c r="AS29" s="113"/>
      <c r="AT29" s="113"/>
      <c r="AU29" s="113"/>
      <c r="AV29" s="113"/>
      <c r="AW29" s="113"/>
      <c r="AX29" s="114"/>
      <c r="AZ29" s="178"/>
    </row>
    <row r="30" spans="1:52" s="109" customFormat="1" ht="19.149999999999999" customHeight="1">
      <c r="A30" s="298"/>
      <c r="B30" s="299"/>
      <c r="C30" s="299"/>
      <c r="D30" s="300"/>
      <c r="E30" s="338" t="s">
        <v>86</v>
      </c>
      <c r="F30" s="338"/>
      <c r="G30" s="338"/>
      <c r="H30" s="338"/>
      <c r="I30" s="338"/>
      <c r="J30" s="338"/>
      <c r="K30" s="338"/>
      <c r="L30" s="338"/>
      <c r="M30" s="338"/>
      <c r="N30" s="338"/>
      <c r="O30" s="338"/>
      <c r="P30" s="338"/>
      <c r="Q30" s="338"/>
      <c r="R30" s="338"/>
      <c r="S30" s="338"/>
      <c r="T30" s="338"/>
      <c r="U30" s="338"/>
      <c r="V30" s="338"/>
      <c r="W30" s="355">
        <f>SUM(W25:AA29)</f>
        <v>0</v>
      </c>
      <c r="X30" s="340"/>
      <c r="Y30" s="340"/>
      <c r="Z30" s="340"/>
      <c r="AA30" s="340"/>
      <c r="AB30" s="341" t="s">
        <v>201</v>
      </c>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3"/>
      <c r="AZ30" s="178"/>
    </row>
    <row r="31" spans="1:52" s="109" customFormat="1" ht="19.149999999999999" customHeight="1">
      <c r="A31" s="298"/>
      <c r="B31" s="299"/>
      <c r="C31" s="299"/>
      <c r="D31" s="300"/>
      <c r="E31" s="354" t="s">
        <v>203</v>
      </c>
      <c r="F31" s="354"/>
      <c r="G31" s="354"/>
      <c r="H31" s="354"/>
      <c r="I31" s="354"/>
      <c r="J31" s="354"/>
      <c r="K31" s="354"/>
      <c r="L31" s="354"/>
      <c r="M31" s="354"/>
      <c r="N31" s="354"/>
      <c r="O31" s="354"/>
      <c r="P31" s="354"/>
      <c r="Q31" s="354"/>
      <c r="R31" s="354"/>
      <c r="S31" s="354"/>
      <c r="T31" s="354"/>
      <c r="U31" s="354"/>
      <c r="V31" s="354"/>
      <c r="W31" s="355">
        <f>ROUND(W30*0.2,-1)</f>
        <v>0</v>
      </c>
      <c r="X31" s="340"/>
      <c r="Y31" s="340"/>
      <c r="Z31" s="340"/>
      <c r="AA31" s="340"/>
      <c r="AB31" s="341" t="s">
        <v>202</v>
      </c>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3"/>
    </row>
    <row r="32" spans="1:52" s="109" customFormat="1" ht="19.149999999999999" customHeight="1">
      <c r="A32" s="301"/>
      <c r="B32" s="302"/>
      <c r="C32" s="302"/>
      <c r="D32" s="303"/>
      <c r="E32" s="338" t="s">
        <v>87</v>
      </c>
      <c r="F32" s="338"/>
      <c r="G32" s="338"/>
      <c r="H32" s="338"/>
      <c r="I32" s="338"/>
      <c r="J32" s="338"/>
      <c r="K32" s="338"/>
      <c r="L32" s="338"/>
      <c r="M32" s="338"/>
      <c r="N32" s="338"/>
      <c r="O32" s="338"/>
      <c r="P32" s="338"/>
      <c r="Q32" s="338"/>
      <c r="R32" s="338"/>
      <c r="S32" s="338"/>
      <c r="T32" s="338"/>
      <c r="U32" s="338"/>
      <c r="V32" s="338"/>
      <c r="W32" s="339">
        <f>SUM(W30:AA31)</f>
        <v>0</v>
      </c>
      <c r="X32" s="340"/>
      <c r="Y32" s="340"/>
      <c r="Z32" s="340"/>
      <c r="AA32" s="340"/>
      <c r="AB32" s="341" t="s">
        <v>130</v>
      </c>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3"/>
    </row>
    <row r="33" spans="1:50" s="109" customFormat="1" ht="19.149999999999999" customHeight="1" thickBot="1">
      <c r="A33" s="271" t="s">
        <v>88</v>
      </c>
      <c r="B33" s="272"/>
      <c r="C33" s="272"/>
      <c r="D33" s="272"/>
      <c r="E33" s="272"/>
      <c r="F33" s="272"/>
      <c r="G33" s="272"/>
      <c r="H33" s="272"/>
      <c r="I33" s="272"/>
      <c r="J33" s="272"/>
      <c r="K33" s="272"/>
      <c r="L33" s="272"/>
      <c r="M33" s="272"/>
      <c r="N33" s="272"/>
      <c r="O33" s="272"/>
      <c r="P33" s="272"/>
      <c r="Q33" s="272"/>
      <c r="R33" s="272"/>
      <c r="S33" s="272"/>
      <c r="T33" s="272"/>
      <c r="U33" s="272"/>
      <c r="V33" s="273"/>
      <c r="W33" s="325">
        <f>ROUND(W32*0.3,-1)</f>
        <v>0</v>
      </c>
      <c r="X33" s="326"/>
      <c r="Y33" s="326"/>
      <c r="Z33" s="326"/>
      <c r="AA33" s="326"/>
      <c r="AB33" s="271" t="s">
        <v>89</v>
      </c>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s="109" customFormat="1" ht="19.149999999999999" customHeight="1" thickTop="1" thickBot="1">
      <c r="A34" s="327" t="s">
        <v>90</v>
      </c>
      <c r="B34" s="328"/>
      <c r="C34" s="328"/>
      <c r="D34" s="328"/>
      <c r="E34" s="328"/>
      <c r="F34" s="328"/>
      <c r="G34" s="328"/>
      <c r="H34" s="328"/>
      <c r="I34" s="328"/>
      <c r="J34" s="328"/>
      <c r="K34" s="328"/>
      <c r="L34" s="328"/>
      <c r="M34" s="328"/>
      <c r="N34" s="328"/>
      <c r="O34" s="328"/>
      <c r="P34" s="328"/>
      <c r="Q34" s="328"/>
      <c r="R34" s="328"/>
      <c r="S34" s="328"/>
      <c r="T34" s="328"/>
      <c r="U34" s="328"/>
      <c r="V34" s="328"/>
      <c r="W34" s="329">
        <f>SUM(W32:AA33)</f>
        <v>0</v>
      </c>
      <c r="X34" s="330"/>
      <c r="Y34" s="330"/>
      <c r="Z34" s="330"/>
      <c r="AA34" s="331"/>
      <c r="AB34" s="332"/>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4"/>
    </row>
    <row r="35" spans="1:50" s="109" customFormat="1" ht="19.149999999999999" customHeight="1" thickBot="1">
      <c r="A35" s="336" t="s">
        <v>94</v>
      </c>
      <c r="B35" s="337"/>
      <c r="C35" s="337"/>
      <c r="D35" s="337"/>
      <c r="E35" s="337"/>
      <c r="F35" s="337"/>
      <c r="G35" s="337"/>
      <c r="H35" s="337"/>
      <c r="I35" s="337"/>
      <c r="J35" s="337"/>
      <c r="K35" s="337"/>
      <c r="L35" s="337"/>
      <c r="M35" s="337"/>
      <c r="N35" s="337"/>
      <c r="O35" s="337"/>
      <c r="P35" s="337"/>
      <c r="Q35" s="337"/>
      <c r="R35" s="337"/>
      <c r="S35" s="337"/>
      <c r="T35" s="337"/>
      <c r="U35" s="337"/>
      <c r="V35" s="337"/>
      <c r="W35" s="284">
        <f>ROUNDDOWN((AB35+1)*W34,0)</f>
        <v>0</v>
      </c>
      <c r="X35" s="285"/>
      <c r="Y35" s="285"/>
      <c r="Z35" s="285"/>
      <c r="AA35" s="286"/>
      <c r="AB35" s="287">
        <v>0.1</v>
      </c>
      <c r="AC35" s="288"/>
      <c r="AD35" s="288"/>
      <c r="AE35" s="288"/>
      <c r="AF35" s="344"/>
      <c r="AG35" s="344"/>
      <c r="AH35" s="344"/>
      <c r="AI35" s="344"/>
      <c r="AJ35" s="344"/>
      <c r="AK35" s="344"/>
      <c r="AL35" s="344"/>
      <c r="AM35" s="344"/>
      <c r="AN35" s="344"/>
      <c r="AO35" s="344"/>
      <c r="AP35" s="344"/>
      <c r="AQ35" s="344"/>
      <c r="AR35" s="344"/>
      <c r="AS35" s="344"/>
      <c r="AT35" s="344"/>
      <c r="AU35" s="344"/>
      <c r="AV35" s="344"/>
      <c r="AW35" s="344"/>
      <c r="AX35" s="345"/>
    </row>
    <row r="36" spans="1:50" s="109" customFormat="1" ht="19.149999999999999" customHeight="1">
      <c r="A36" s="127"/>
      <c r="B36" s="127"/>
      <c r="C36" s="127"/>
      <c r="D36" s="127"/>
      <c r="E36" s="127"/>
      <c r="F36" s="127"/>
      <c r="G36" s="127"/>
      <c r="H36" s="127"/>
      <c r="I36" s="127"/>
      <c r="J36" s="127"/>
      <c r="K36" s="127"/>
      <c r="L36" s="127"/>
      <c r="M36" s="127"/>
      <c r="N36" s="127"/>
      <c r="O36" s="127"/>
      <c r="P36" s="127"/>
      <c r="Q36" s="127"/>
      <c r="R36" s="127"/>
      <c r="S36" s="127"/>
      <c r="T36" s="127"/>
      <c r="U36" s="127"/>
      <c r="V36" s="127"/>
      <c r="W36" s="128"/>
      <c r="X36" s="128"/>
      <c r="Y36" s="128"/>
      <c r="Z36" s="128"/>
      <c r="AA36" s="128"/>
      <c r="AB36" s="126"/>
      <c r="AC36"/>
      <c r="AD36"/>
      <c r="AE36"/>
      <c r="AF36"/>
      <c r="AG36"/>
      <c r="AH36"/>
      <c r="AI36"/>
      <c r="AJ36"/>
      <c r="AK36"/>
      <c r="AL36"/>
      <c r="AM36"/>
      <c r="AN36"/>
      <c r="AO36"/>
      <c r="AP36"/>
      <c r="AQ36"/>
      <c r="AR36"/>
      <c r="AS36"/>
      <c r="AT36"/>
      <c r="AU36"/>
      <c r="AV36"/>
      <c r="AW36"/>
      <c r="AX36"/>
    </row>
    <row r="37" spans="1:50" s="109" customFormat="1" ht="19.149999999999999" customHeight="1">
      <c r="A37" s="135" t="s">
        <v>254</v>
      </c>
    </row>
    <row r="38" spans="1:50" s="109" customFormat="1" ht="19.149999999999999" customHeight="1">
      <c r="A38" s="291" t="s">
        <v>80</v>
      </c>
      <c r="B38" s="291"/>
      <c r="C38" s="291"/>
      <c r="D38" s="291"/>
      <c r="E38" s="291" t="s">
        <v>81</v>
      </c>
      <c r="F38" s="291"/>
      <c r="G38" s="291"/>
      <c r="H38" s="291"/>
      <c r="I38" s="291"/>
      <c r="J38" s="291"/>
      <c r="K38" s="291"/>
      <c r="L38" s="291"/>
      <c r="M38" s="291"/>
      <c r="N38" s="291"/>
      <c r="O38" s="291"/>
      <c r="P38" s="291"/>
      <c r="Q38" s="291"/>
      <c r="R38" s="291"/>
      <c r="S38" s="291"/>
      <c r="T38" s="291"/>
      <c r="U38" s="291"/>
      <c r="V38" s="291"/>
      <c r="W38" s="293" t="s">
        <v>82</v>
      </c>
      <c r="X38" s="294"/>
      <c r="Y38" s="294"/>
      <c r="Z38" s="294"/>
      <c r="AA38" s="294"/>
      <c r="AB38" s="293" t="s">
        <v>83</v>
      </c>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346"/>
    </row>
    <row r="39" spans="1:50" s="109" customFormat="1" ht="19.149999999999999" customHeight="1">
      <c r="A39" s="295" t="s">
        <v>84</v>
      </c>
      <c r="B39" s="296"/>
      <c r="C39" s="296"/>
      <c r="D39" s="297"/>
      <c r="E39" s="316" t="s">
        <v>255</v>
      </c>
      <c r="F39" s="317"/>
      <c r="G39" s="317"/>
      <c r="H39" s="317"/>
      <c r="I39" s="317"/>
      <c r="J39" s="317"/>
      <c r="K39" s="317"/>
      <c r="L39" s="317"/>
      <c r="M39" s="317"/>
      <c r="N39" s="317"/>
      <c r="O39" s="317"/>
      <c r="P39" s="317"/>
      <c r="Q39" s="317"/>
      <c r="R39" s="317"/>
      <c r="S39" s="317"/>
      <c r="T39" s="317"/>
      <c r="U39" s="317"/>
      <c r="V39" s="318"/>
      <c r="W39" s="347">
        <f>AB39</f>
        <v>0</v>
      </c>
      <c r="X39" s="348"/>
      <c r="Y39" s="348"/>
      <c r="Z39" s="348"/>
      <c r="AA39" s="348"/>
      <c r="AB39" s="349">
        <f>②新規契約算出表!K10</f>
        <v>0</v>
      </c>
      <c r="AC39" s="350"/>
      <c r="AD39" s="350"/>
      <c r="AE39" s="350"/>
      <c r="AF39" s="113" t="s">
        <v>95</v>
      </c>
      <c r="AG39" s="113"/>
      <c r="AH39" s="351"/>
      <c r="AI39" s="351"/>
      <c r="AJ39" s="352"/>
      <c r="AK39" s="352"/>
      <c r="AL39" s="352"/>
      <c r="AM39" s="352"/>
      <c r="AN39" s="352"/>
      <c r="AO39" s="352"/>
      <c r="AP39" s="352"/>
      <c r="AQ39" s="352"/>
      <c r="AR39" s="352"/>
      <c r="AS39" s="352"/>
      <c r="AT39" s="352"/>
      <c r="AU39" s="352"/>
      <c r="AV39" s="352"/>
      <c r="AW39" s="352"/>
      <c r="AX39" s="353"/>
    </row>
    <row r="40" spans="1:50" s="109" customFormat="1" ht="19.149999999999999" customHeight="1">
      <c r="A40" s="298"/>
      <c r="B40" s="299"/>
      <c r="C40" s="299"/>
      <c r="D40" s="300"/>
      <c r="E40" s="316" t="s">
        <v>255</v>
      </c>
      <c r="F40" s="317"/>
      <c r="G40" s="317"/>
      <c r="H40" s="317"/>
      <c r="I40" s="317"/>
      <c r="J40" s="317"/>
      <c r="K40" s="317"/>
      <c r="L40" s="317"/>
      <c r="M40" s="317"/>
      <c r="N40" s="317"/>
      <c r="O40" s="317"/>
      <c r="P40" s="317"/>
      <c r="Q40" s="317"/>
      <c r="R40" s="317"/>
      <c r="S40" s="317"/>
      <c r="T40" s="317"/>
      <c r="U40" s="317"/>
      <c r="V40" s="318"/>
      <c r="W40" s="347">
        <f>IF(AH40="レ",SUM(②新規契約算出表!K9:K10),0)</f>
        <v>0</v>
      </c>
      <c r="X40" s="348"/>
      <c r="Y40" s="348"/>
      <c r="Z40" s="348"/>
      <c r="AA40" s="348"/>
      <c r="AB40" s="625" t="s">
        <v>257</v>
      </c>
      <c r="AC40" s="395"/>
      <c r="AD40" s="395"/>
      <c r="AE40" s="395"/>
      <c r="AF40" s="122"/>
      <c r="AG40" s="122"/>
      <c r="AH40" s="626"/>
      <c r="AI40" s="159"/>
      <c r="AJ40" s="627"/>
      <c r="AK40" s="627"/>
      <c r="AL40" s="627"/>
      <c r="AM40" s="627"/>
      <c r="AN40" s="627"/>
      <c r="AO40" s="627"/>
      <c r="AP40" s="627"/>
      <c r="AQ40" s="627"/>
      <c r="AR40" s="627"/>
      <c r="AS40" s="627"/>
      <c r="AT40" s="627"/>
      <c r="AU40" s="627"/>
      <c r="AV40" s="627"/>
      <c r="AW40" s="627"/>
      <c r="AX40" s="628"/>
    </row>
    <row r="41" spans="1:50" s="109" customFormat="1" ht="19.149999999999999" customHeight="1">
      <c r="A41" s="298"/>
      <c r="B41" s="299"/>
      <c r="C41" s="299"/>
      <c r="D41" s="300"/>
      <c r="E41" s="316" t="s">
        <v>255</v>
      </c>
      <c r="F41" s="317"/>
      <c r="G41" s="317"/>
      <c r="H41" s="317"/>
      <c r="I41" s="317"/>
      <c r="J41" s="317"/>
      <c r="K41" s="317"/>
      <c r="L41" s="317"/>
      <c r="M41" s="317"/>
      <c r="N41" s="317"/>
      <c r="O41" s="317"/>
      <c r="P41" s="317"/>
      <c r="Q41" s="317"/>
      <c r="R41" s="317"/>
      <c r="S41" s="317"/>
      <c r="T41" s="317"/>
      <c r="U41" s="317"/>
      <c r="V41" s="318"/>
      <c r="W41" s="347">
        <f>IF(AH41="レ",SUM(②新規契約算出表!K9:K10),0)</f>
        <v>0</v>
      </c>
      <c r="X41" s="348"/>
      <c r="Y41" s="348"/>
      <c r="Z41" s="348"/>
      <c r="AA41" s="348"/>
      <c r="AB41" s="625" t="s">
        <v>257</v>
      </c>
      <c r="AC41" s="395"/>
      <c r="AD41" s="395"/>
      <c r="AE41" s="395"/>
      <c r="AF41" s="122"/>
      <c r="AG41" s="122"/>
      <c r="AH41" s="626"/>
      <c r="AI41" s="159"/>
      <c r="AJ41" s="627"/>
      <c r="AK41" s="627"/>
      <c r="AL41" s="627"/>
      <c r="AM41" s="627"/>
      <c r="AN41" s="627"/>
      <c r="AO41" s="627"/>
      <c r="AP41" s="627"/>
      <c r="AQ41" s="627"/>
      <c r="AR41" s="627"/>
      <c r="AS41" s="627"/>
      <c r="AT41" s="627"/>
      <c r="AU41" s="627"/>
      <c r="AV41" s="627"/>
      <c r="AW41" s="627"/>
      <c r="AX41" s="628"/>
    </row>
    <row r="42" spans="1:50" s="109" customFormat="1" ht="19.149999999999999" customHeight="1">
      <c r="A42" s="298"/>
      <c r="B42" s="299"/>
      <c r="C42" s="299"/>
      <c r="D42" s="300"/>
      <c r="E42" s="316" t="s">
        <v>255</v>
      </c>
      <c r="F42" s="317"/>
      <c r="G42" s="317"/>
      <c r="H42" s="317"/>
      <c r="I42" s="317"/>
      <c r="J42" s="317"/>
      <c r="K42" s="317"/>
      <c r="L42" s="317"/>
      <c r="M42" s="317"/>
      <c r="N42" s="317"/>
      <c r="O42" s="317"/>
      <c r="P42" s="317"/>
      <c r="Q42" s="317"/>
      <c r="R42" s="317"/>
      <c r="S42" s="317"/>
      <c r="T42" s="317"/>
      <c r="U42" s="317"/>
      <c r="V42" s="318"/>
      <c r="W42" s="347">
        <f>IF(AH42="レ",SUM(②新規契約算出表!K9:K10),0)</f>
        <v>0</v>
      </c>
      <c r="X42" s="348"/>
      <c r="Y42" s="348"/>
      <c r="Z42" s="348"/>
      <c r="AA42" s="348"/>
      <c r="AB42" s="625" t="s">
        <v>257</v>
      </c>
      <c r="AC42" s="395"/>
      <c r="AD42" s="395"/>
      <c r="AE42" s="395"/>
      <c r="AF42" s="122"/>
      <c r="AG42" s="122"/>
      <c r="AH42" s="626"/>
      <c r="AI42" s="159"/>
      <c r="AJ42" s="627"/>
      <c r="AK42" s="627"/>
      <c r="AL42" s="627"/>
      <c r="AM42" s="627"/>
      <c r="AN42" s="627"/>
      <c r="AO42" s="627"/>
      <c r="AP42" s="627"/>
      <c r="AQ42" s="627"/>
      <c r="AR42" s="627"/>
      <c r="AS42" s="627"/>
      <c r="AT42" s="627"/>
      <c r="AU42" s="627"/>
      <c r="AV42" s="627"/>
      <c r="AW42" s="627"/>
      <c r="AX42" s="628"/>
    </row>
    <row r="43" spans="1:50" s="109" customFormat="1" ht="19.149999999999999" customHeight="1">
      <c r="A43" s="298"/>
      <c r="B43" s="299"/>
      <c r="C43" s="299"/>
      <c r="D43" s="300"/>
      <c r="E43" s="316" t="s">
        <v>255</v>
      </c>
      <c r="F43" s="317"/>
      <c r="G43" s="317"/>
      <c r="H43" s="317"/>
      <c r="I43" s="317"/>
      <c r="J43" s="317"/>
      <c r="K43" s="317"/>
      <c r="L43" s="317"/>
      <c r="M43" s="317"/>
      <c r="N43" s="317"/>
      <c r="O43" s="317"/>
      <c r="P43" s="317"/>
      <c r="Q43" s="317"/>
      <c r="R43" s="317"/>
      <c r="S43" s="317"/>
      <c r="T43" s="317"/>
      <c r="U43" s="317"/>
      <c r="V43" s="318"/>
      <c r="W43" s="347">
        <f>IF(AH43="レ",SUM(②新規契約算出表!K9:K10),0)</f>
        <v>0</v>
      </c>
      <c r="X43" s="348"/>
      <c r="Y43" s="348"/>
      <c r="Z43" s="348"/>
      <c r="AA43" s="348"/>
      <c r="AB43" s="625" t="s">
        <v>257</v>
      </c>
      <c r="AC43" s="395"/>
      <c r="AD43" s="395"/>
      <c r="AE43" s="395"/>
      <c r="AF43" s="122"/>
      <c r="AG43" s="122"/>
      <c r="AH43" s="626"/>
      <c r="AI43" s="159"/>
      <c r="AJ43" s="627"/>
      <c r="AK43" s="627"/>
      <c r="AL43" s="627"/>
      <c r="AM43" s="627"/>
      <c r="AN43" s="627"/>
      <c r="AO43" s="627"/>
      <c r="AP43" s="627"/>
      <c r="AQ43" s="627"/>
      <c r="AR43" s="627"/>
      <c r="AS43" s="627"/>
      <c r="AT43" s="627"/>
      <c r="AU43" s="627"/>
      <c r="AV43" s="627"/>
      <c r="AW43" s="627"/>
      <c r="AX43" s="628"/>
    </row>
    <row r="44" spans="1:50" s="109" customFormat="1" ht="19.149999999999999" customHeight="1">
      <c r="A44" s="298"/>
      <c r="B44" s="299"/>
      <c r="C44" s="299"/>
      <c r="D44" s="300"/>
      <c r="E44" s="312" t="s">
        <v>256</v>
      </c>
      <c r="F44" s="312"/>
      <c r="G44" s="312"/>
      <c r="H44" s="312"/>
      <c r="I44" s="312"/>
      <c r="J44" s="312"/>
      <c r="K44" s="312"/>
      <c r="L44" s="312"/>
      <c r="M44" s="312"/>
      <c r="N44" s="312"/>
      <c r="O44" s="312"/>
      <c r="P44" s="312"/>
      <c r="Q44" s="312"/>
      <c r="R44" s="312"/>
      <c r="S44" s="312"/>
      <c r="T44" s="312"/>
      <c r="U44" s="312"/>
      <c r="V44" s="312"/>
      <c r="W44" s="368">
        <f>AB44</f>
        <v>0</v>
      </c>
      <c r="X44" s="369"/>
      <c r="Y44" s="369"/>
      <c r="Z44" s="369"/>
      <c r="AA44" s="369"/>
      <c r="AB44" s="394">
        <f>②新規契約算出表!K17</f>
        <v>0</v>
      </c>
      <c r="AC44" s="395"/>
      <c r="AD44" s="395"/>
      <c r="AE44" s="395"/>
      <c r="AF44" s="122" t="s">
        <v>95</v>
      </c>
      <c r="AG44" s="122"/>
      <c r="AH44" s="629"/>
      <c r="AI44" s="159"/>
      <c r="AJ44" s="122"/>
      <c r="AK44" s="122"/>
      <c r="AL44" s="122"/>
      <c r="AM44" s="122"/>
      <c r="AN44" s="122"/>
      <c r="AO44" s="122"/>
      <c r="AP44" s="122"/>
      <c r="AQ44" s="122"/>
      <c r="AR44" s="122"/>
      <c r="AS44" s="122"/>
      <c r="AT44" s="122"/>
      <c r="AU44" s="122"/>
      <c r="AV44" s="122"/>
      <c r="AW44" s="122"/>
      <c r="AX44" s="120"/>
    </row>
    <row r="45" spans="1:50" s="109" customFormat="1" ht="19.149999999999999" customHeight="1">
      <c r="A45" s="298"/>
      <c r="B45" s="299"/>
      <c r="C45" s="299"/>
      <c r="D45" s="300"/>
      <c r="E45" s="312" t="s">
        <v>256</v>
      </c>
      <c r="F45" s="312"/>
      <c r="G45" s="312"/>
      <c r="H45" s="312"/>
      <c r="I45" s="312"/>
      <c r="J45" s="312"/>
      <c r="K45" s="312"/>
      <c r="L45" s="312"/>
      <c r="M45" s="312"/>
      <c r="N45" s="312"/>
      <c r="O45" s="312"/>
      <c r="P45" s="312"/>
      <c r="Q45" s="312"/>
      <c r="R45" s="312"/>
      <c r="S45" s="312"/>
      <c r="T45" s="312"/>
      <c r="U45" s="312"/>
      <c r="V45" s="312"/>
      <c r="W45" s="368">
        <f>IF(AH45="レ",②新規契約算出表!$K$17,0)</f>
        <v>0</v>
      </c>
      <c r="X45" s="369"/>
      <c r="Y45" s="369"/>
      <c r="Z45" s="369"/>
      <c r="AA45" s="369"/>
      <c r="AB45" s="394">
        <v>120000</v>
      </c>
      <c r="AC45" s="395"/>
      <c r="AD45" s="395"/>
      <c r="AE45" s="395"/>
      <c r="AF45" s="122" t="s">
        <v>95</v>
      </c>
      <c r="AG45" s="122"/>
      <c r="AH45" s="626"/>
      <c r="AI45" s="159"/>
      <c r="AJ45" s="122"/>
      <c r="AK45" s="122"/>
      <c r="AL45" s="122"/>
      <c r="AM45" s="122"/>
      <c r="AN45" s="122"/>
      <c r="AO45" s="122"/>
      <c r="AP45" s="122"/>
      <c r="AQ45" s="122"/>
      <c r="AR45" s="122"/>
      <c r="AS45" s="122"/>
      <c r="AT45" s="122"/>
      <c r="AU45" s="122"/>
      <c r="AV45" s="122"/>
      <c r="AW45" s="122"/>
      <c r="AX45" s="120"/>
    </row>
    <row r="46" spans="1:50" s="109" customFormat="1" ht="19.149999999999999" customHeight="1">
      <c r="A46" s="298"/>
      <c r="B46" s="299"/>
      <c r="C46" s="299"/>
      <c r="D46" s="300"/>
      <c r="E46" s="312" t="s">
        <v>256</v>
      </c>
      <c r="F46" s="312"/>
      <c r="G46" s="312"/>
      <c r="H46" s="312"/>
      <c r="I46" s="312"/>
      <c r="J46" s="312"/>
      <c r="K46" s="312"/>
      <c r="L46" s="312"/>
      <c r="M46" s="312"/>
      <c r="N46" s="312"/>
      <c r="O46" s="312"/>
      <c r="P46" s="312"/>
      <c r="Q46" s="312"/>
      <c r="R46" s="312"/>
      <c r="S46" s="312"/>
      <c r="T46" s="312"/>
      <c r="U46" s="312"/>
      <c r="V46" s="312"/>
      <c r="W46" s="368">
        <f>IF(AH46="レ",②新規契約算出表!$K$17,0)</f>
        <v>0</v>
      </c>
      <c r="X46" s="369"/>
      <c r="Y46" s="369"/>
      <c r="Z46" s="369"/>
      <c r="AA46" s="369"/>
      <c r="AB46" s="394">
        <v>120000</v>
      </c>
      <c r="AC46" s="395"/>
      <c r="AD46" s="395"/>
      <c r="AE46" s="395"/>
      <c r="AF46" s="122" t="s">
        <v>95</v>
      </c>
      <c r="AG46" s="122"/>
      <c r="AH46" s="626"/>
      <c r="AI46" s="159"/>
      <c r="AJ46" s="122"/>
      <c r="AK46" s="122"/>
      <c r="AL46" s="122"/>
      <c r="AM46" s="122"/>
      <c r="AN46" s="122"/>
      <c r="AO46" s="122"/>
      <c r="AP46" s="122"/>
      <c r="AQ46" s="122"/>
      <c r="AR46" s="122"/>
      <c r="AS46" s="122"/>
      <c r="AT46" s="122"/>
      <c r="AU46" s="122"/>
      <c r="AV46" s="122"/>
      <c r="AW46" s="122"/>
      <c r="AX46" s="120"/>
    </row>
    <row r="47" spans="1:50" s="109" customFormat="1" ht="19.149999999999999" customHeight="1">
      <c r="A47" s="298"/>
      <c r="B47" s="299"/>
      <c r="C47" s="299"/>
      <c r="D47" s="300"/>
      <c r="E47" s="312" t="s">
        <v>256</v>
      </c>
      <c r="F47" s="312"/>
      <c r="G47" s="312"/>
      <c r="H47" s="312"/>
      <c r="I47" s="312"/>
      <c r="J47" s="312"/>
      <c r="K47" s="312"/>
      <c r="L47" s="312"/>
      <c r="M47" s="312"/>
      <c r="N47" s="312"/>
      <c r="O47" s="312"/>
      <c r="P47" s="312"/>
      <c r="Q47" s="312"/>
      <c r="R47" s="312"/>
      <c r="S47" s="312"/>
      <c r="T47" s="312"/>
      <c r="U47" s="312"/>
      <c r="V47" s="312"/>
      <c r="W47" s="368">
        <f>IF(AH47="レ",②新規契約算出表!$K$17,0)</f>
        <v>0</v>
      </c>
      <c r="X47" s="369"/>
      <c r="Y47" s="369"/>
      <c r="Z47" s="369"/>
      <c r="AA47" s="369"/>
      <c r="AB47" s="394">
        <v>120000</v>
      </c>
      <c r="AC47" s="395"/>
      <c r="AD47" s="395"/>
      <c r="AE47" s="395"/>
      <c r="AF47" s="122" t="s">
        <v>95</v>
      </c>
      <c r="AG47" s="122"/>
      <c r="AH47" s="626"/>
      <c r="AI47" s="159"/>
      <c r="AJ47" s="122"/>
      <c r="AK47" s="122"/>
      <c r="AL47" s="122"/>
      <c r="AM47" s="122"/>
      <c r="AN47" s="122"/>
      <c r="AO47" s="122"/>
      <c r="AP47" s="122"/>
      <c r="AQ47" s="122"/>
      <c r="AR47" s="122"/>
      <c r="AS47" s="122"/>
      <c r="AT47" s="122"/>
      <c r="AU47" s="122"/>
      <c r="AV47" s="122"/>
      <c r="AW47" s="122"/>
      <c r="AX47" s="120"/>
    </row>
    <row r="48" spans="1:50" s="109" customFormat="1" ht="19.149999999999999" customHeight="1">
      <c r="A48" s="298"/>
      <c r="B48" s="299"/>
      <c r="C48" s="299"/>
      <c r="D48" s="300"/>
      <c r="E48" s="312" t="s">
        <v>256</v>
      </c>
      <c r="F48" s="312"/>
      <c r="G48" s="312"/>
      <c r="H48" s="312"/>
      <c r="I48" s="312"/>
      <c r="J48" s="312"/>
      <c r="K48" s="312"/>
      <c r="L48" s="312"/>
      <c r="M48" s="312"/>
      <c r="N48" s="312"/>
      <c r="O48" s="312"/>
      <c r="P48" s="312"/>
      <c r="Q48" s="312"/>
      <c r="R48" s="312"/>
      <c r="S48" s="312"/>
      <c r="T48" s="312"/>
      <c r="U48" s="312"/>
      <c r="V48" s="312"/>
      <c r="W48" s="368">
        <f>IF(AH48="レ",②新規契約算出表!$K$17,0)</f>
        <v>0</v>
      </c>
      <c r="X48" s="369"/>
      <c r="Y48" s="369"/>
      <c r="Z48" s="369"/>
      <c r="AA48" s="369"/>
      <c r="AB48" s="394">
        <v>120000</v>
      </c>
      <c r="AC48" s="395"/>
      <c r="AD48" s="395"/>
      <c r="AE48" s="395"/>
      <c r="AF48" s="122" t="s">
        <v>95</v>
      </c>
      <c r="AG48" s="122"/>
      <c r="AH48" s="626"/>
      <c r="AI48" s="159"/>
      <c r="AJ48" s="122"/>
      <c r="AK48" s="122"/>
      <c r="AL48" s="122"/>
      <c r="AM48" s="122"/>
      <c r="AN48" s="122"/>
      <c r="AO48" s="122"/>
      <c r="AP48" s="122"/>
      <c r="AQ48" s="122"/>
      <c r="AR48" s="122"/>
      <c r="AS48" s="122"/>
      <c r="AT48" s="122"/>
      <c r="AU48" s="122"/>
      <c r="AV48" s="122"/>
      <c r="AW48" s="122"/>
      <c r="AX48" s="120"/>
    </row>
    <row r="49" spans="1:50" s="109" customFormat="1" ht="19.149999999999999" customHeight="1">
      <c r="A49" s="298"/>
      <c r="B49" s="299"/>
      <c r="C49" s="299"/>
      <c r="D49" s="300"/>
      <c r="E49" s="630" t="s">
        <v>86</v>
      </c>
      <c r="F49" s="631"/>
      <c r="G49" s="631"/>
      <c r="H49" s="631"/>
      <c r="I49" s="631"/>
      <c r="J49" s="631"/>
      <c r="K49" s="631"/>
      <c r="L49" s="631"/>
      <c r="M49" s="631"/>
      <c r="N49" s="631"/>
      <c r="O49" s="631"/>
      <c r="P49" s="631"/>
      <c r="Q49" s="631"/>
      <c r="R49" s="631"/>
      <c r="S49" s="631"/>
      <c r="T49" s="631"/>
      <c r="U49" s="631"/>
      <c r="V49" s="632"/>
      <c r="W49" s="355">
        <f>SUM(W39:AA48)</f>
        <v>0</v>
      </c>
      <c r="X49" s="340"/>
      <c r="Y49" s="340"/>
      <c r="Z49" s="340"/>
      <c r="AA49" s="340"/>
      <c r="AB49" s="341" t="s">
        <v>204</v>
      </c>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3"/>
    </row>
    <row r="50" spans="1:50" s="109" customFormat="1" ht="19.149999999999999" customHeight="1">
      <c r="A50" s="298"/>
      <c r="B50" s="299"/>
      <c r="C50" s="299"/>
      <c r="D50" s="300"/>
      <c r="E50" s="354" t="s">
        <v>203</v>
      </c>
      <c r="F50" s="354"/>
      <c r="G50" s="354"/>
      <c r="H50" s="354"/>
      <c r="I50" s="354"/>
      <c r="J50" s="354"/>
      <c r="K50" s="354"/>
      <c r="L50" s="354"/>
      <c r="M50" s="354"/>
      <c r="N50" s="354"/>
      <c r="O50" s="354"/>
      <c r="P50" s="354"/>
      <c r="Q50" s="354"/>
      <c r="R50" s="354"/>
      <c r="S50" s="354"/>
      <c r="T50" s="354"/>
      <c r="U50" s="354"/>
      <c r="V50" s="354"/>
      <c r="W50" s="355">
        <f>ROUND(W49*0.2,-1)</f>
        <v>0</v>
      </c>
      <c r="X50" s="340"/>
      <c r="Y50" s="340"/>
      <c r="Z50" s="340"/>
      <c r="AA50" s="340"/>
      <c r="AB50" s="341" t="s">
        <v>205</v>
      </c>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3"/>
    </row>
    <row r="51" spans="1:50" s="109" customFormat="1" ht="19.149999999999999" customHeight="1">
      <c r="A51" s="301"/>
      <c r="B51" s="302"/>
      <c r="C51" s="302"/>
      <c r="D51" s="303"/>
      <c r="E51" s="338" t="s">
        <v>87</v>
      </c>
      <c r="F51" s="338"/>
      <c r="G51" s="338"/>
      <c r="H51" s="338"/>
      <c r="I51" s="338"/>
      <c r="J51" s="338"/>
      <c r="K51" s="338"/>
      <c r="L51" s="338"/>
      <c r="M51" s="338"/>
      <c r="N51" s="338"/>
      <c r="O51" s="338"/>
      <c r="P51" s="338"/>
      <c r="Q51" s="338"/>
      <c r="R51" s="338"/>
      <c r="S51" s="338"/>
      <c r="T51" s="338"/>
      <c r="U51" s="338"/>
      <c r="V51" s="338"/>
      <c r="W51" s="339">
        <f>SUM(W49:AA50)</f>
        <v>0</v>
      </c>
      <c r="X51" s="340"/>
      <c r="Y51" s="340"/>
      <c r="Z51" s="340"/>
      <c r="AA51" s="340"/>
      <c r="AB51" s="341" t="s">
        <v>206</v>
      </c>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3"/>
    </row>
    <row r="52" spans="1:50" s="109" customFormat="1" ht="19.149999999999999" customHeight="1" thickBot="1">
      <c r="A52" s="271" t="s">
        <v>88</v>
      </c>
      <c r="B52" s="272"/>
      <c r="C52" s="272"/>
      <c r="D52" s="272"/>
      <c r="E52" s="272"/>
      <c r="F52" s="272"/>
      <c r="G52" s="272"/>
      <c r="H52" s="272"/>
      <c r="I52" s="272"/>
      <c r="J52" s="272"/>
      <c r="K52" s="272"/>
      <c r="L52" s="272"/>
      <c r="M52" s="272"/>
      <c r="N52" s="272"/>
      <c r="O52" s="272"/>
      <c r="P52" s="272"/>
      <c r="Q52" s="272"/>
      <c r="R52" s="272"/>
      <c r="S52" s="272"/>
      <c r="T52" s="272"/>
      <c r="U52" s="272"/>
      <c r="V52" s="273"/>
      <c r="W52" s="325">
        <f>ROUND(W51*0.3,-1)</f>
        <v>0</v>
      </c>
      <c r="X52" s="326"/>
      <c r="Y52" s="326"/>
      <c r="Z52" s="326"/>
      <c r="AA52" s="326"/>
      <c r="AB52" s="271" t="s">
        <v>89</v>
      </c>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3"/>
    </row>
    <row r="53" spans="1:50" s="109" customFormat="1" ht="19.149999999999999" customHeight="1" thickTop="1" thickBot="1">
      <c r="A53" s="327" t="s">
        <v>90</v>
      </c>
      <c r="B53" s="328"/>
      <c r="C53" s="328"/>
      <c r="D53" s="328"/>
      <c r="E53" s="328"/>
      <c r="F53" s="328"/>
      <c r="G53" s="328"/>
      <c r="H53" s="328"/>
      <c r="I53" s="328"/>
      <c r="J53" s="328"/>
      <c r="K53" s="328"/>
      <c r="L53" s="328"/>
      <c r="M53" s="328"/>
      <c r="N53" s="328"/>
      <c r="O53" s="328"/>
      <c r="P53" s="328"/>
      <c r="Q53" s="328"/>
      <c r="R53" s="328"/>
      <c r="S53" s="328"/>
      <c r="T53" s="328"/>
      <c r="U53" s="328"/>
      <c r="V53" s="328"/>
      <c r="W53" s="329">
        <f>SUM(W51:AA52)</f>
        <v>0</v>
      </c>
      <c r="X53" s="330"/>
      <c r="Y53" s="330"/>
      <c r="Z53" s="330"/>
      <c r="AA53" s="331"/>
      <c r="AB53" s="332"/>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4"/>
    </row>
    <row r="54" spans="1:50" s="109" customFormat="1" ht="19.149999999999999" customHeight="1" thickBot="1">
      <c r="A54" s="336" t="s">
        <v>94</v>
      </c>
      <c r="B54" s="337"/>
      <c r="C54" s="337"/>
      <c r="D54" s="337"/>
      <c r="E54" s="337"/>
      <c r="F54" s="337"/>
      <c r="G54" s="337"/>
      <c r="H54" s="337"/>
      <c r="I54" s="337"/>
      <c r="J54" s="337"/>
      <c r="K54" s="337"/>
      <c r="L54" s="337"/>
      <c r="M54" s="337"/>
      <c r="N54" s="337"/>
      <c r="O54" s="337"/>
      <c r="P54" s="337"/>
      <c r="Q54" s="337"/>
      <c r="R54" s="337"/>
      <c r="S54" s="337"/>
      <c r="T54" s="337"/>
      <c r="U54" s="337"/>
      <c r="V54" s="337"/>
      <c r="W54" s="284">
        <f>ROUNDDOWN((AB54+1)*W53,0)</f>
        <v>0</v>
      </c>
      <c r="X54" s="285"/>
      <c r="Y54" s="285"/>
      <c r="Z54" s="285"/>
      <c r="AA54" s="286"/>
      <c r="AB54" s="287">
        <v>0.1</v>
      </c>
      <c r="AC54" s="288"/>
      <c r="AD54" s="288"/>
      <c r="AE54" s="288"/>
      <c r="AF54" s="344"/>
      <c r="AG54" s="344"/>
      <c r="AH54" s="344"/>
      <c r="AI54" s="344"/>
      <c r="AJ54" s="344"/>
      <c r="AK54" s="344"/>
      <c r="AL54" s="344"/>
      <c r="AM54" s="344"/>
      <c r="AN54" s="344"/>
      <c r="AO54" s="344"/>
      <c r="AP54" s="344"/>
      <c r="AQ54" s="344"/>
      <c r="AR54" s="344"/>
      <c r="AS54" s="344"/>
      <c r="AT54" s="344"/>
      <c r="AU54" s="344"/>
      <c r="AV54" s="344"/>
      <c r="AW54" s="344"/>
      <c r="AX54" s="345"/>
    </row>
    <row r="55" spans="1:50" s="109" customFormat="1" ht="19.149999999999999" customHeight="1" thickTop="1" thickBot="1">
      <c r="A55" s="327" t="s">
        <v>90</v>
      </c>
      <c r="B55" s="328"/>
      <c r="C55" s="328"/>
      <c r="D55" s="328"/>
      <c r="E55" s="328"/>
      <c r="F55" s="328"/>
      <c r="G55" s="328"/>
      <c r="H55" s="328"/>
      <c r="I55" s="328"/>
      <c r="J55" s="328"/>
      <c r="K55" s="328"/>
      <c r="L55" s="328"/>
      <c r="M55" s="328"/>
      <c r="N55" s="328"/>
      <c r="O55" s="328"/>
      <c r="P55" s="328"/>
      <c r="Q55" s="328"/>
      <c r="R55" s="328"/>
      <c r="S55" s="328"/>
      <c r="T55" s="328"/>
      <c r="U55" s="328"/>
      <c r="V55" s="328"/>
      <c r="W55" s="329">
        <f>SUM(W53:AA54)</f>
        <v>0</v>
      </c>
      <c r="X55" s="330"/>
      <c r="Y55" s="330"/>
      <c r="Z55" s="330"/>
      <c r="AA55" s="331"/>
      <c r="AB55" s="332"/>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4"/>
    </row>
    <row r="56" spans="1:50" s="109" customFormat="1" ht="19.149999999999999" customHeight="1" thickBot="1">
      <c r="A56" s="336" t="s">
        <v>94</v>
      </c>
      <c r="B56" s="337"/>
      <c r="C56" s="337"/>
      <c r="D56" s="337"/>
      <c r="E56" s="337"/>
      <c r="F56" s="337"/>
      <c r="G56" s="337"/>
      <c r="H56" s="337"/>
      <c r="I56" s="337"/>
      <c r="J56" s="337"/>
      <c r="K56" s="337"/>
      <c r="L56" s="337"/>
      <c r="M56" s="337"/>
      <c r="N56" s="337"/>
      <c r="O56" s="337"/>
      <c r="P56" s="337"/>
      <c r="Q56" s="337"/>
      <c r="R56" s="337"/>
      <c r="S56" s="337"/>
      <c r="T56" s="337"/>
      <c r="U56" s="337"/>
      <c r="V56" s="337"/>
      <c r="W56" s="284">
        <f>ROUNDDOWN((AB56+1)*W55,0)</f>
        <v>0</v>
      </c>
      <c r="X56" s="285"/>
      <c r="Y56" s="285"/>
      <c r="Z56" s="285"/>
      <c r="AA56" s="286"/>
      <c r="AB56" s="287">
        <v>0.1</v>
      </c>
      <c r="AC56" s="288"/>
      <c r="AD56" s="288"/>
      <c r="AE56" s="288"/>
      <c r="AF56" s="344"/>
      <c r="AG56" s="344"/>
      <c r="AH56" s="344"/>
      <c r="AI56" s="344"/>
      <c r="AJ56" s="344"/>
      <c r="AK56" s="344"/>
      <c r="AL56" s="344"/>
      <c r="AM56" s="344"/>
      <c r="AN56" s="344"/>
      <c r="AO56" s="344"/>
      <c r="AP56" s="344"/>
      <c r="AQ56" s="344"/>
      <c r="AR56" s="344"/>
      <c r="AS56" s="344"/>
      <c r="AT56" s="344"/>
      <c r="AU56" s="344"/>
      <c r="AV56" s="344"/>
      <c r="AW56" s="344"/>
      <c r="AX56" s="345"/>
    </row>
    <row r="57" spans="1:50" s="109" customFormat="1" ht="19.149999999999999" customHeight="1"/>
    <row r="58" spans="1:50" s="109" customFormat="1" ht="19.149999999999999" customHeight="1"/>
    <row r="59" spans="1:50" s="109" customFormat="1" ht="19.149999999999999" customHeight="1"/>
    <row r="60" spans="1:50" s="109" customFormat="1" ht="19.149999999999999" customHeight="1"/>
    <row r="61" spans="1:50" s="109" customFormat="1" ht="19.149999999999999" customHeight="1"/>
    <row r="62" spans="1:50" s="109" customFormat="1" ht="19.149999999999999" customHeight="1"/>
    <row r="63" spans="1:50" s="109" customFormat="1" ht="19.149999999999999" customHeight="1">
      <c r="A63" s="176" t="s">
        <v>131</v>
      </c>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row>
    <row r="64" spans="1:50" s="109" customFormat="1" ht="19.149999999999999" customHeight="1">
      <c r="A64" s="135" t="s">
        <v>143</v>
      </c>
      <c r="I64" s="135"/>
      <c r="J64" s="135"/>
      <c r="O64" s="135" t="s">
        <v>152</v>
      </c>
    </row>
    <row r="65" spans="1:50" s="109" customFormat="1" ht="19.149999999999999" customHeight="1">
      <c r="A65" s="291" t="s">
        <v>80</v>
      </c>
      <c r="B65" s="291"/>
      <c r="C65" s="291"/>
      <c r="D65" s="291"/>
      <c r="E65" s="292" t="s">
        <v>81</v>
      </c>
      <c r="F65" s="292"/>
      <c r="G65" s="292"/>
      <c r="H65" s="292"/>
      <c r="I65" s="292"/>
      <c r="J65" s="292"/>
      <c r="K65" s="292"/>
      <c r="L65" s="292"/>
      <c r="M65" s="292"/>
      <c r="N65" s="292"/>
      <c r="O65" s="292"/>
      <c r="P65" s="293" t="s">
        <v>82</v>
      </c>
      <c r="Q65" s="294"/>
      <c r="R65" s="294"/>
      <c r="S65" s="294"/>
      <c r="T65" s="294"/>
      <c r="U65" s="291" t="s">
        <v>91</v>
      </c>
      <c r="V65" s="291"/>
      <c r="W65" s="291"/>
      <c r="X65" s="291"/>
      <c r="Y65" s="291"/>
      <c r="Z65" s="291"/>
      <c r="AA65" s="291"/>
      <c r="AB65" s="291"/>
      <c r="AC65" s="291"/>
      <c r="AD65" s="291"/>
      <c r="AE65" s="291"/>
      <c r="AF65" s="291"/>
      <c r="AG65" s="291"/>
      <c r="AH65" s="291"/>
      <c r="AI65" s="291"/>
      <c r="AJ65" s="291"/>
      <c r="AK65" s="291"/>
      <c r="AL65" s="291"/>
      <c r="AM65" s="291"/>
      <c r="AN65" s="291"/>
      <c r="AO65" s="291"/>
      <c r="AP65" s="291"/>
      <c r="AQ65" s="291"/>
      <c r="AR65" s="291"/>
      <c r="AS65" s="291"/>
      <c r="AT65" s="291"/>
      <c r="AU65" s="291"/>
      <c r="AV65" s="291"/>
      <c r="AW65" s="291"/>
      <c r="AX65" s="291"/>
    </row>
    <row r="66" spans="1:50" s="109" customFormat="1" ht="19.149999999999999" customHeight="1">
      <c r="A66" s="295" t="s">
        <v>84</v>
      </c>
      <c r="B66" s="296"/>
      <c r="C66" s="296"/>
      <c r="D66" s="297"/>
      <c r="E66" s="304" t="s">
        <v>209</v>
      </c>
      <c r="F66" s="305"/>
      <c r="G66" s="305"/>
      <c r="H66" s="305"/>
      <c r="I66" s="305"/>
      <c r="J66" s="305"/>
      <c r="K66" s="305"/>
      <c r="L66" s="305"/>
      <c r="M66" s="305"/>
      <c r="N66" s="305"/>
      <c r="O66" s="306"/>
      <c r="P66" s="307">
        <f>U66*AA66</f>
        <v>0</v>
      </c>
      <c r="Q66" s="308"/>
      <c r="R66" s="308"/>
      <c r="S66" s="308"/>
      <c r="T66" s="309"/>
      <c r="U66" s="310">
        <f>SUM(②新規契約算出表!$K$26:$K$29)</f>
        <v>0</v>
      </c>
      <c r="V66" s="311"/>
      <c r="W66" s="311"/>
      <c r="X66" s="311"/>
      <c r="Y66" s="123" t="s">
        <v>85</v>
      </c>
      <c r="Z66" s="123" t="s">
        <v>108</v>
      </c>
      <c r="AA66" s="146">
        <f>②新規契約算出表!$C$32</f>
        <v>0</v>
      </c>
      <c r="AB66" s="123" t="s">
        <v>55</v>
      </c>
      <c r="AC66" s="113"/>
      <c r="AD66" s="124"/>
      <c r="AE66" s="115" t="s">
        <v>215</v>
      </c>
      <c r="AF66" s="115"/>
      <c r="AG66" s="115"/>
      <c r="AH66" s="115"/>
      <c r="AI66" s="115"/>
      <c r="AJ66" s="115"/>
      <c r="AK66" s="115"/>
      <c r="AL66" s="115"/>
      <c r="AM66" s="115"/>
      <c r="AN66" s="115"/>
      <c r="AO66" s="115"/>
      <c r="AP66" s="115"/>
      <c r="AQ66" s="115"/>
      <c r="AR66" s="115"/>
      <c r="AS66" s="115"/>
      <c r="AT66" s="115"/>
      <c r="AU66" s="115"/>
      <c r="AV66" s="115"/>
      <c r="AW66" s="115"/>
      <c r="AX66" s="147"/>
    </row>
    <row r="67" spans="1:50" s="109" customFormat="1" ht="19.149999999999999" customHeight="1">
      <c r="A67" s="298"/>
      <c r="B67" s="299"/>
      <c r="C67" s="299"/>
      <c r="D67" s="300"/>
      <c r="E67" s="304" t="s">
        <v>207</v>
      </c>
      <c r="F67" s="305"/>
      <c r="G67" s="305"/>
      <c r="H67" s="305"/>
      <c r="I67" s="305"/>
      <c r="J67" s="305"/>
      <c r="K67" s="305"/>
      <c r="L67" s="305"/>
      <c r="M67" s="305"/>
      <c r="N67" s="305"/>
      <c r="O67" s="306"/>
      <c r="P67" s="307">
        <f t="shared" ref="P67" si="1">U67*AA67</f>
        <v>0</v>
      </c>
      <c r="Q67" s="308"/>
      <c r="R67" s="308"/>
      <c r="S67" s="308"/>
      <c r="T67" s="309"/>
      <c r="U67" s="310">
        <f>SUM(②新規契約算出表!$K$23:$K$24)</f>
        <v>0</v>
      </c>
      <c r="V67" s="311"/>
      <c r="W67" s="311"/>
      <c r="X67" s="311"/>
      <c r="Y67" s="115" t="s">
        <v>85</v>
      </c>
      <c r="Z67" s="123" t="s">
        <v>108</v>
      </c>
      <c r="AA67" s="146">
        <f>②新規契約算出表!$C$32</f>
        <v>0</v>
      </c>
      <c r="AB67" s="123" t="s">
        <v>55</v>
      </c>
      <c r="AC67" s="113"/>
      <c r="AD67" s="116"/>
      <c r="AE67" s="115"/>
      <c r="AF67" s="115"/>
      <c r="AG67" s="113"/>
      <c r="AH67" s="113"/>
      <c r="AI67" s="130"/>
      <c r="AJ67" s="130"/>
      <c r="AK67" s="130"/>
      <c r="AL67" s="130"/>
      <c r="AM67" s="130"/>
      <c r="AN67" s="130"/>
      <c r="AO67" s="129"/>
      <c r="AP67" s="129"/>
      <c r="AQ67" s="129"/>
      <c r="AR67" s="129"/>
      <c r="AS67" s="129"/>
      <c r="AT67" s="129"/>
      <c r="AU67" s="129"/>
      <c r="AV67" s="129"/>
      <c r="AW67" s="129"/>
      <c r="AX67" s="125"/>
    </row>
    <row r="68" spans="1:50" s="109" customFormat="1" ht="19.149999999999999" customHeight="1">
      <c r="A68" s="298"/>
      <c r="B68" s="299"/>
      <c r="C68" s="299"/>
      <c r="D68" s="300"/>
      <c r="E68" s="312" t="s">
        <v>208</v>
      </c>
      <c r="F68" s="312"/>
      <c r="G68" s="312"/>
      <c r="H68" s="312"/>
      <c r="I68" s="312"/>
      <c r="J68" s="312"/>
      <c r="K68" s="312"/>
      <c r="L68" s="312"/>
      <c r="M68" s="312"/>
      <c r="N68" s="312"/>
      <c r="O68" s="312"/>
      <c r="P68" s="313">
        <f>ROUND((P66+P67)*0.2,-1)</f>
        <v>0</v>
      </c>
      <c r="Q68" s="314"/>
      <c r="R68" s="314"/>
      <c r="S68" s="314"/>
      <c r="T68" s="315"/>
      <c r="U68" s="316" t="s">
        <v>217</v>
      </c>
      <c r="V68" s="317"/>
      <c r="W68" s="317"/>
      <c r="X68" s="317"/>
      <c r="Y68" s="317"/>
      <c r="Z68" s="317"/>
      <c r="AA68" s="317"/>
      <c r="AB68" s="317"/>
      <c r="AC68" s="317"/>
      <c r="AD68" s="317"/>
      <c r="AE68" s="317"/>
      <c r="AF68" s="317"/>
      <c r="AG68" s="317"/>
      <c r="AH68" s="317"/>
      <c r="AI68" s="317"/>
      <c r="AJ68" s="317"/>
      <c r="AK68" s="317"/>
      <c r="AL68" s="317"/>
      <c r="AM68" s="317"/>
      <c r="AN68" s="317"/>
      <c r="AO68" s="317"/>
      <c r="AP68" s="317"/>
      <c r="AQ68" s="317"/>
      <c r="AR68" s="317"/>
      <c r="AS68" s="317"/>
      <c r="AT68" s="317"/>
      <c r="AU68" s="317"/>
      <c r="AV68" s="317"/>
      <c r="AW68" s="317"/>
      <c r="AX68" s="318"/>
    </row>
    <row r="69" spans="1:50" s="109" customFormat="1" ht="19.149999999999999" customHeight="1">
      <c r="A69" s="301"/>
      <c r="B69" s="302"/>
      <c r="C69" s="302"/>
      <c r="D69" s="303"/>
      <c r="E69" s="319" t="s">
        <v>92</v>
      </c>
      <c r="F69" s="319"/>
      <c r="G69" s="319"/>
      <c r="H69" s="319"/>
      <c r="I69" s="319"/>
      <c r="J69" s="319"/>
      <c r="K69" s="319"/>
      <c r="L69" s="319"/>
      <c r="M69" s="319"/>
      <c r="N69" s="319"/>
      <c r="O69" s="319"/>
      <c r="P69" s="320">
        <f>SUM(P66:P68)</f>
        <v>0</v>
      </c>
      <c r="Q69" s="321"/>
      <c r="R69" s="321"/>
      <c r="S69" s="321"/>
      <c r="T69" s="321"/>
      <c r="U69" s="316" t="s">
        <v>216</v>
      </c>
      <c r="V69" s="317"/>
      <c r="W69" s="317"/>
      <c r="X69" s="317"/>
      <c r="Y69" s="317"/>
      <c r="Z69" s="317"/>
      <c r="AA69" s="317"/>
      <c r="AB69" s="317"/>
      <c r="AC69" s="317"/>
      <c r="AD69" s="317"/>
      <c r="AE69" s="317"/>
      <c r="AF69" s="317"/>
      <c r="AG69" s="317"/>
      <c r="AH69" s="317"/>
      <c r="AI69" s="317"/>
      <c r="AJ69" s="317"/>
      <c r="AK69" s="317"/>
      <c r="AL69" s="317"/>
      <c r="AM69" s="317"/>
      <c r="AN69" s="317"/>
      <c r="AO69" s="317"/>
      <c r="AP69" s="317"/>
      <c r="AQ69" s="317"/>
      <c r="AR69" s="317"/>
      <c r="AS69" s="317"/>
      <c r="AT69" s="317"/>
      <c r="AU69" s="317"/>
      <c r="AV69" s="317"/>
      <c r="AW69" s="317"/>
      <c r="AX69" s="318"/>
    </row>
    <row r="70" spans="1:50" s="109" customFormat="1" ht="19.149999999999999" customHeight="1" thickBot="1">
      <c r="A70" s="268" t="s">
        <v>88</v>
      </c>
      <c r="B70" s="268"/>
      <c r="C70" s="268"/>
      <c r="D70" s="268"/>
      <c r="E70" s="268"/>
      <c r="F70" s="268"/>
      <c r="G70" s="268"/>
      <c r="H70" s="268"/>
      <c r="I70" s="268"/>
      <c r="J70" s="268"/>
      <c r="K70" s="268"/>
      <c r="L70" s="268"/>
      <c r="M70" s="268"/>
      <c r="N70" s="268"/>
      <c r="O70" s="268"/>
      <c r="P70" s="269">
        <f>ROUND(P69*0.3,-1)</f>
        <v>0</v>
      </c>
      <c r="Q70" s="270"/>
      <c r="R70" s="270"/>
      <c r="S70" s="270"/>
      <c r="T70" s="270"/>
      <c r="U70" s="271" t="s">
        <v>93</v>
      </c>
      <c r="V70" s="272"/>
      <c r="W70" s="272"/>
      <c r="X70" s="272"/>
      <c r="Y70" s="272"/>
      <c r="Z70" s="272"/>
      <c r="AA70" s="272"/>
      <c r="AB70" s="272"/>
      <c r="AC70" s="272"/>
      <c r="AD70" s="272"/>
      <c r="AE70" s="272"/>
      <c r="AF70" s="272"/>
      <c r="AG70" s="272"/>
      <c r="AH70" s="272"/>
      <c r="AI70" s="272"/>
      <c r="AJ70" s="272"/>
      <c r="AK70" s="272"/>
      <c r="AL70" s="272"/>
      <c r="AM70" s="272"/>
      <c r="AN70" s="272"/>
      <c r="AO70" s="272"/>
      <c r="AP70" s="272"/>
      <c r="AQ70" s="272"/>
      <c r="AR70" s="272"/>
      <c r="AS70" s="272"/>
      <c r="AT70" s="272"/>
      <c r="AU70" s="272"/>
      <c r="AV70" s="272"/>
      <c r="AW70" s="272"/>
      <c r="AX70" s="273"/>
    </row>
    <row r="71" spans="1:50" s="109" customFormat="1" ht="19.149999999999999" customHeight="1" thickTop="1" thickBot="1">
      <c r="A71" s="274" t="s">
        <v>96</v>
      </c>
      <c r="B71" s="274"/>
      <c r="C71" s="274"/>
      <c r="D71" s="274"/>
      <c r="E71" s="274"/>
      <c r="F71" s="274"/>
      <c r="G71" s="274"/>
      <c r="H71" s="274"/>
      <c r="I71" s="274"/>
      <c r="J71" s="274"/>
      <c r="K71" s="274"/>
      <c r="L71" s="274"/>
      <c r="M71" s="274"/>
      <c r="N71" s="274"/>
      <c r="O71" s="275"/>
      <c r="P71" s="276">
        <f>P69+P70</f>
        <v>0</v>
      </c>
      <c r="Q71" s="277"/>
      <c r="R71" s="277"/>
      <c r="S71" s="277"/>
      <c r="T71" s="278"/>
      <c r="U71" s="279"/>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80"/>
    </row>
    <row r="72" spans="1:50" s="109" customFormat="1" ht="19.149999999999999" customHeight="1" thickBot="1">
      <c r="A72" s="281" t="s">
        <v>97</v>
      </c>
      <c r="B72" s="282"/>
      <c r="C72" s="282"/>
      <c r="D72" s="282"/>
      <c r="E72" s="282"/>
      <c r="F72" s="282"/>
      <c r="G72" s="282"/>
      <c r="H72" s="282"/>
      <c r="I72" s="282"/>
      <c r="J72" s="282"/>
      <c r="K72" s="282"/>
      <c r="L72" s="282"/>
      <c r="M72" s="282"/>
      <c r="N72" s="282"/>
      <c r="O72" s="283"/>
      <c r="P72" s="284">
        <f>ROUNDDOWN((U72+1)*P71,0)</f>
        <v>0</v>
      </c>
      <c r="Q72" s="285"/>
      <c r="R72" s="285"/>
      <c r="S72" s="285"/>
      <c r="T72" s="286"/>
      <c r="U72" s="287">
        <v>0.1</v>
      </c>
      <c r="V72" s="288"/>
      <c r="W72" s="288"/>
      <c r="X72" s="288"/>
      <c r="Y72" s="171"/>
      <c r="Z72" s="171" t="s">
        <v>118</v>
      </c>
      <c r="AA72" s="171"/>
      <c r="AB72" s="171"/>
      <c r="AC72" s="171"/>
      <c r="AD72" s="171"/>
      <c r="AE72" s="356" t="str">
        <f>IFERROR(P72/AA66,"0")</f>
        <v>0</v>
      </c>
      <c r="AF72" s="356"/>
      <c r="AG72" s="356"/>
      <c r="AH72" s="171" t="s">
        <v>119</v>
      </c>
      <c r="AI72" s="171"/>
      <c r="AJ72" s="171"/>
      <c r="AK72" s="171"/>
      <c r="AL72" s="171"/>
      <c r="AM72" s="171"/>
      <c r="AN72" s="171"/>
      <c r="AO72" s="171"/>
      <c r="AP72" s="171"/>
      <c r="AQ72" s="171"/>
      <c r="AR72" s="356"/>
      <c r="AS72" s="356"/>
      <c r="AT72" s="356"/>
      <c r="AU72" s="171"/>
      <c r="AV72" s="171"/>
      <c r="AW72" s="171"/>
      <c r="AX72" s="172"/>
    </row>
    <row r="73" spans="1:50" s="109" customFormat="1" ht="19.149999999999999" customHeight="1">
      <c r="B73" s="117"/>
      <c r="C73" s="117"/>
      <c r="D73" s="117"/>
      <c r="E73" s="117"/>
      <c r="F73" s="117"/>
      <c r="G73" s="117"/>
      <c r="H73" s="117"/>
      <c r="I73" s="117"/>
      <c r="J73" s="117"/>
      <c r="K73" s="117"/>
      <c r="L73" s="117"/>
      <c r="M73" s="117"/>
      <c r="N73" s="117"/>
      <c r="O73" s="117"/>
      <c r="P73" s="118"/>
      <c r="Q73" s="118"/>
      <c r="R73" s="118"/>
      <c r="S73" s="118"/>
      <c r="T73" s="118"/>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row>
    <row r="74" spans="1:50" s="109" customFormat="1" ht="19.149999999999999" customHeight="1">
      <c r="A74" s="135" t="s">
        <v>144</v>
      </c>
      <c r="I74" s="135"/>
      <c r="J74" s="135"/>
      <c r="O74" s="135" t="s">
        <v>152</v>
      </c>
    </row>
    <row r="75" spans="1:50" s="109" customFormat="1" ht="19.149999999999999" customHeight="1">
      <c r="A75" s="291" t="s">
        <v>80</v>
      </c>
      <c r="B75" s="291"/>
      <c r="C75" s="291"/>
      <c r="D75" s="291"/>
      <c r="E75" s="292" t="s">
        <v>81</v>
      </c>
      <c r="F75" s="292"/>
      <c r="G75" s="292"/>
      <c r="H75" s="292"/>
      <c r="I75" s="292"/>
      <c r="J75" s="292"/>
      <c r="K75" s="292"/>
      <c r="L75" s="292"/>
      <c r="M75" s="292"/>
      <c r="N75" s="292"/>
      <c r="O75" s="292"/>
      <c r="P75" s="293" t="s">
        <v>82</v>
      </c>
      <c r="Q75" s="294"/>
      <c r="R75" s="294"/>
      <c r="S75" s="294"/>
      <c r="T75" s="294"/>
      <c r="U75" s="291" t="s">
        <v>91</v>
      </c>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c r="AR75" s="291"/>
      <c r="AS75" s="291"/>
      <c r="AT75" s="291"/>
      <c r="AU75" s="291"/>
      <c r="AV75" s="291"/>
      <c r="AW75" s="291"/>
      <c r="AX75" s="291"/>
    </row>
    <row r="76" spans="1:50" s="109" customFormat="1" ht="19.149999999999999" customHeight="1">
      <c r="A76" s="295" t="s">
        <v>84</v>
      </c>
      <c r="B76" s="296"/>
      <c r="C76" s="296"/>
      <c r="D76" s="297"/>
      <c r="E76" s="304" t="s">
        <v>209</v>
      </c>
      <c r="F76" s="305"/>
      <c r="G76" s="305"/>
      <c r="H76" s="305"/>
      <c r="I76" s="305"/>
      <c r="J76" s="305"/>
      <c r="K76" s="305"/>
      <c r="L76" s="305"/>
      <c r="M76" s="305"/>
      <c r="N76" s="305"/>
      <c r="O76" s="306"/>
      <c r="P76" s="307">
        <f>U76*AA76</f>
        <v>0</v>
      </c>
      <c r="Q76" s="308"/>
      <c r="R76" s="308"/>
      <c r="S76" s="308"/>
      <c r="T76" s="309"/>
      <c r="U76" s="310">
        <f>SUM(③継続契約算出表!K35:K38)</f>
        <v>0</v>
      </c>
      <c r="V76" s="311"/>
      <c r="W76" s="311"/>
      <c r="X76" s="311"/>
      <c r="Y76" s="123" t="s">
        <v>85</v>
      </c>
      <c r="Z76" s="123" t="s">
        <v>108</v>
      </c>
      <c r="AA76" s="146">
        <f>③継続契約算出表!$C$41</f>
        <v>0</v>
      </c>
      <c r="AB76" s="123" t="s">
        <v>55</v>
      </c>
      <c r="AC76" s="113"/>
      <c r="AD76" s="124"/>
      <c r="AE76" s="115" t="s">
        <v>215</v>
      </c>
      <c r="AF76" s="115"/>
      <c r="AG76" s="115"/>
      <c r="AH76" s="115"/>
      <c r="AI76" s="115"/>
      <c r="AJ76" s="115"/>
      <c r="AK76" s="115"/>
      <c r="AL76" s="115"/>
      <c r="AM76" s="115"/>
      <c r="AN76" s="115"/>
      <c r="AO76" s="115"/>
      <c r="AP76" s="115"/>
      <c r="AQ76" s="115"/>
      <c r="AR76" s="115"/>
      <c r="AS76" s="115"/>
      <c r="AT76" s="115"/>
      <c r="AU76" s="115"/>
      <c r="AV76" s="115"/>
      <c r="AW76" s="115"/>
      <c r="AX76" s="147"/>
    </row>
    <row r="77" spans="1:50" s="109" customFormat="1" ht="19.149999999999999" customHeight="1">
      <c r="A77" s="298"/>
      <c r="B77" s="299"/>
      <c r="C77" s="299"/>
      <c r="D77" s="300"/>
      <c r="E77" s="304" t="s">
        <v>207</v>
      </c>
      <c r="F77" s="305"/>
      <c r="G77" s="305"/>
      <c r="H77" s="305"/>
      <c r="I77" s="305"/>
      <c r="J77" s="305"/>
      <c r="K77" s="305"/>
      <c r="L77" s="305"/>
      <c r="M77" s="305"/>
      <c r="N77" s="305"/>
      <c r="O77" s="306"/>
      <c r="P77" s="307">
        <f t="shared" ref="P77" si="2">U77*AA77</f>
        <v>0</v>
      </c>
      <c r="Q77" s="308"/>
      <c r="R77" s="308"/>
      <c r="S77" s="308"/>
      <c r="T77" s="309"/>
      <c r="U77" s="310">
        <f>SUM(③継続契約算出表!K32:K33)</f>
        <v>0</v>
      </c>
      <c r="V77" s="311"/>
      <c r="W77" s="311"/>
      <c r="X77" s="311"/>
      <c r="Y77" s="115" t="s">
        <v>85</v>
      </c>
      <c r="Z77" s="115" t="s">
        <v>108</v>
      </c>
      <c r="AA77" s="146">
        <f>③継続契約算出表!$C$41</f>
        <v>0</v>
      </c>
      <c r="AB77" s="123" t="s">
        <v>55</v>
      </c>
      <c r="AC77" s="113"/>
      <c r="AD77" s="116"/>
      <c r="AE77" s="115"/>
      <c r="AF77" s="115"/>
      <c r="AG77" s="113"/>
      <c r="AH77" s="113"/>
      <c r="AI77" s="130"/>
      <c r="AJ77" s="130"/>
      <c r="AK77" s="130"/>
      <c r="AL77" s="130"/>
      <c r="AM77" s="130"/>
      <c r="AN77" s="130"/>
      <c r="AO77" s="129"/>
      <c r="AP77" s="129"/>
      <c r="AQ77" s="129"/>
      <c r="AR77" s="129"/>
      <c r="AS77" s="129"/>
      <c r="AT77" s="129"/>
      <c r="AU77" s="129"/>
      <c r="AV77" s="129"/>
      <c r="AW77" s="129"/>
      <c r="AX77" s="125"/>
    </row>
    <row r="78" spans="1:50" s="109" customFormat="1" ht="19.149999999999999" customHeight="1">
      <c r="A78" s="298"/>
      <c r="B78" s="299"/>
      <c r="C78" s="299"/>
      <c r="D78" s="300"/>
      <c r="E78" s="312" t="s">
        <v>208</v>
      </c>
      <c r="F78" s="312"/>
      <c r="G78" s="312"/>
      <c r="H78" s="312"/>
      <c r="I78" s="312"/>
      <c r="J78" s="312"/>
      <c r="K78" s="312"/>
      <c r="L78" s="312"/>
      <c r="M78" s="312"/>
      <c r="N78" s="312"/>
      <c r="O78" s="312"/>
      <c r="P78" s="313">
        <f>ROUND((P76+P77)*0.2,-1)</f>
        <v>0</v>
      </c>
      <c r="Q78" s="314"/>
      <c r="R78" s="314"/>
      <c r="S78" s="314"/>
      <c r="T78" s="315"/>
      <c r="U78" s="316" t="s">
        <v>217</v>
      </c>
      <c r="V78" s="317"/>
      <c r="W78" s="317"/>
      <c r="X78" s="317"/>
      <c r="Y78" s="317"/>
      <c r="Z78" s="317"/>
      <c r="AA78" s="317"/>
      <c r="AB78" s="317"/>
      <c r="AC78" s="317"/>
      <c r="AD78" s="317"/>
      <c r="AE78" s="317"/>
      <c r="AF78" s="317"/>
      <c r="AG78" s="317"/>
      <c r="AH78" s="317"/>
      <c r="AI78" s="317"/>
      <c r="AJ78" s="317"/>
      <c r="AK78" s="317"/>
      <c r="AL78" s="317"/>
      <c r="AM78" s="317"/>
      <c r="AN78" s="317"/>
      <c r="AO78" s="317"/>
      <c r="AP78" s="317"/>
      <c r="AQ78" s="317"/>
      <c r="AR78" s="317"/>
      <c r="AS78" s="317"/>
      <c r="AT78" s="317"/>
      <c r="AU78" s="317"/>
      <c r="AV78" s="317"/>
      <c r="AW78" s="317"/>
      <c r="AX78" s="318"/>
    </row>
    <row r="79" spans="1:50" s="109" customFormat="1" ht="19.149999999999999" customHeight="1">
      <c r="A79" s="301"/>
      <c r="B79" s="302"/>
      <c r="C79" s="302"/>
      <c r="D79" s="303"/>
      <c r="E79" s="319" t="s">
        <v>92</v>
      </c>
      <c r="F79" s="319"/>
      <c r="G79" s="319"/>
      <c r="H79" s="319"/>
      <c r="I79" s="319"/>
      <c r="J79" s="319"/>
      <c r="K79" s="319"/>
      <c r="L79" s="319"/>
      <c r="M79" s="319"/>
      <c r="N79" s="319"/>
      <c r="O79" s="319"/>
      <c r="P79" s="320">
        <f>SUM(P76:P78)</f>
        <v>0</v>
      </c>
      <c r="Q79" s="321"/>
      <c r="R79" s="321"/>
      <c r="S79" s="321"/>
      <c r="T79" s="321"/>
      <c r="U79" s="316" t="s">
        <v>216</v>
      </c>
      <c r="V79" s="317"/>
      <c r="W79" s="317"/>
      <c r="X79" s="317"/>
      <c r="Y79" s="317"/>
      <c r="Z79" s="317"/>
      <c r="AA79" s="317"/>
      <c r="AB79" s="317"/>
      <c r="AC79" s="317"/>
      <c r="AD79" s="317"/>
      <c r="AE79" s="317"/>
      <c r="AF79" s="317"/>
      <c r="AG79" s="317"/>
      <c r="AH79" s="317"/>
      <c r="AI79" s="317"/>
      <c r="AJ79" s="317"/>
      <c r="AK79" s="317"/>
      <c r="AL79" s="317"/>
      <c r="AM79" s="317"/>
      <c r="AN79" s="317"/>
      <c r="AO79" s="317"/>
      <c r="AP79" s="317"/>
      <c r="AQ79" s="317"/>
      <c r="AR79" s="317"/>
      <c r="AS79" s="317"/>
      <c r="AT79" s="317"/>
      <c r="AU79" s="317"/>
      <c r="AV79" s="317"/>
      <c r="AW79" s="317"/>
      <c r="AX79" s="318"/>
    </row>
    <row r="80" spans="1:50" s="109" customFormat="1" ht="19.149999999999999" customHeight="1" thickBot="1">
      <c r="A80" s="268" t="s">
        <v>88</v>
      </c>
      <c r="B80" s="268"/>
      <c r="C80" s="268"/>
      <c r="D80" s="268"/>
      <c r="E80" s="268"/>
      <c r="F80" s="268"/>
      <c r="G80" s="268"/>
      <c r="H80" s="268"/>
      <c r="I80" s="268"/>
      <c r="J80" s="268"/>
      <c r="K80" s="268"/>
      <c r="L80" s="268"/>
      <c r="M80" s="268"/>
      <c r="N80" s="268"/>
      <c r="O80" s="268"/>
      <c r="P80" s="269">
        <f>ROUND(P79*0.3,-1)</f>
        <v>0</v>
      </c>
      <c r="Q80" s="270"/>
      <c r="R80" s="270"/>
      <c r="S80" s="270"/>
      <c r="T80" s="270"/>
      <c r="U80" s="271" t="s">
        <v>93</v>
      </c>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c r="AR80" s="272"/>
      <c r="AS80" s="272"/>
      <c r="AT80" s="272"/>
      <c r="AU80" s="272"/>
      <c r="AV80" s="272"/>
      <c r="AW80" s="272"/>
      <c r="AX80" s="273"/>
    </row>
    <row r="81" spans="1:50" s="109" customFormat="1" ht="19.149999999999999" customHeight="1" thickTop="1" thickBot="1">
      <c r="A81" s="274" t="s">
        <v>96</v>
      </c>
      <c r="B81" s="274"/>
      <c r="C81" s="274"/>
      <c r="D81" s="274"/>
      <c r="E81" s="274"/>
      <c r="F81" s="274"/>
      <c r="G81" s="274"/>
      <c r="H81" s="274"/>
      <c r="I81" s="274"/>
      <c r="J81" s="274"/>
      <c r="K81" s="274"/>
      <c r="L81" s="274"/>
      <c r="M81" s="274"/>
      <c r="N81" s="274"/>
      <c r="O81" s="275"/>
      <c r="P81" s="276">
        <f>P79+P80</f>
        <v>0</v>
      </c>
      <c r="Q81" s="277"/>
      <c r="R81" s="277"/>
      <c r="S81" s="277"/>
      <c r="T81" s="278"/>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79"/>
      <c r="AT81" s="279"/>
      <c r="AU81" s="279"/>
      <c r="AV81" s="279"/>
      <c r="AW81" s="279"/>
      <c r="AX81" s="280"/>
    </row>
    <row r="82" spans="1:50" s="109" customFormat="1" ht="19.149999999999999" customHeight="1" thickBot="1">
      <c r="A82" s="281" t="s">
        <v>97</v>
      </c>
      <c r="B82" s="282"/>
      <c r="C82" s="282"/>
      <c r="D82" s="282"/>
      <c r="E82" s="282"/>
      <c r="F82" s="282"/>
      <c r="G82" s="282"/>
      <c r="H82" s="282"/>
      <c r="I82" s="282"/>
      <c r="J82" s="282"/>
      <c r="K82" s="282"/>
      <c r="L82" s="282"/>
      <c r="M82" s="282"/>
      <c r="N82" s="282"/>
      <c r="O82" s="283"/>
      <c r="P82" s="284">
        <f>ROUNDDOWN((U82+1)*P81,0)</f>
        <v>0</v>
      </c>
      <c r="Q82" s="285"/>
      <c r="R82" s="285"/>
      <c r="S82" s="285"/>
      <c r="T82" s="286"/>
      <c r="U82" s="287">
        <v>0.1</v>
      </c>
      <c r="V82" s="288"/>
      <c r="W82" s="288"/>
      <c r="X82" s="288"/>
      <c r="Y82" s="171"/>
      <c r="Z82" s="171" t="s">
        <v>118</v>
      </c>
      <c r="AA82" s="171"/>
      <c r="AB82" s="171"/>
      <c r="AC82" s="171"/>
      <c r="AD82" s="171"/>
      <c r="AE82" s="356" t="str">
        <f>IFERROR(P82/AA76,"0")</f>
        <v>0</v>
      </c>
      <c r="AF82" s="356"/>
      <c r="AG82" s="356"/>
      <c r="AH82" s="171" t="s">
        <v>119</v>
      </c>
      <c r="AI82" s="171"/>
      <c r="AJ82" s="171"/>
      <c r="AK82" s="171"/>
      <c r="AL82" s="171"/>
      <c r="AM82" s="171"/>
      <c r="AN82" s="171"/>
      <c r="AO82" s="171"/>
      <c r="AP82" s="171"/>
      <c r="AQ82" s="171"/>
      <c r="AR82" s="171"/>
      <c r="AS82" s="171"/>
      <c r="AT82" s="171"/>
      <c r="AU82" s="171"/>
      <c r="AV82" s="171"/>
      <c r="AW82" s="171"/>
      <c r="AX82" s="172"/>
    </row>
    <row r="83" spans="1:50" s="109" customFormat="1" ht="19.149999999999999" customHeight="1">
      <c r="A83" s="127"/>
      <c r="B83" s="127"/>
      <c r="C83" s="127"/>
      <c r="D83" s="127"/>
      <c r="E83" s="127"/>
      <c r="F83" s="127"/>
      <c r="G83" s="127"/>
      <c r="H83" s="127"/>
      <c r="I83" s="127"/>
      <c r="J83" s="127"/>
      <c r="K83" s="127"/>
      <c r="L83" s="127"/>
      <c r="M83" s="127"/>
      <c r="N83" s="127"/>
      <c r="O83" s="127"/>
      <c r="P83" s="128"/>
      <c r="Q83" s="128"/>
      <c r="R83" s="128"/>
      <c r="S83" s="128"/>
      <c r="T83" s="128"/>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row>
    <row r="84" spans="1:50" s="109" customFormat="1" ht="19.149999999999999" customHeight="1">
      <c r="A84" s="135" t="s">
        <v>145</v>
      </c>
      <c r="I84" s="135"/>
      <c r="L84" s="135"/>
      <c r="O84" s="135" t="s">
        <v>128</v>
      </c>
      <c r="Q84" s="135"/>
    </row>
    <row r="85" spans="1:50" s="109" customFormat="1" ht="19.149999999999999" customHeight="1">
      <c r="A85" s="291" t="s">
        <v>80</v>
      </c>
      <c r="B85" s="291"/>
      <c r="C85" s="291"/>
      <c r="D85" s="291"/>
      <c r="E85" s="292" t="s">
        <v>81</v>
      </c>
      <c r="F85" s="292"/>
      <c r="G85" s="292"/>
      <c r="H85" s="292"/>
      <c r="I85" s="292"/>
      <c r="J85" s="292"/>
      <c r="K85" s="292"/>
      <c r="L85" s="292"/>
      <c r="M85" s="292"/>
      <c r="N85" s="292"/>
      <c r="O85" s="292"/>
      <c r="P85" s="293" t="s">
        <v>82</v>
      </c>
      <c r="Q85" s="294"/>
      <c r="R85" s="294"/>
      <c r="S85" s="294"/>
      <c r="T85" s="294"/>
      <c r="U85" s="291" t="s">
        <v>91</v>
      </c>
      <c r="V85" s="291"/>
      <c r="W85" s="291"/>
      <c r="X85" s="291"/>
      <c r="Y85" s="291"/>
      <c r="Z85" s="291"/>
      <c r="AA85" s="291"/>
      <c r="AB85" s="291"/>
      <c r="AC85" s="291"/>
      <c r="AD85" s="291"/>
      <c r="AE85" s="291"/>
      <c r="AF85" s="291"/>
      <c r="AG85" s="291"/>
      <c r="AH85" s="291"/>
      <c r="AI85" s="291"/>
      <c r="AJ85" s="291"/>
      <c r="AK85" s="291"/>
      <c r="AL85" s="291"/>
      <c r="AM85" s="291"/>
      <c r="AN85" s="291"/>
      <c r="AO85" s="291"/>
      <c r="AP85" s="291"/>
      <c r="AQ85" s="291"/>
      <c r="AR85" s="291"/>
      <c r="AS85" s="291"/>
      <c r="AT85" s="291"/>
      <c r="AU85" s="291"/>
      <c r="AV85" s="291"/>
      <c r="AW85" s="291"/>
      <c r="AX85" s="291"/>
    </row>
    <row r="86" spans="1:50" s="109" customFormat="1" ht="19.149999999999999" customHeight="1">
      <c r="A86" s="295" t="s">
        <v>84</v>
      </c>
      <c r="B86" s="296"/>
      <c r="C86" s="296"/>
      <c r="D86" s="297"/>
      <c r="E86" s="304" t="s">
        <v>209</v>
      </c>
      <c r="F86" s="305"/>
      <c r="G86" s="305"/>
      <c r="H86" s="305"/>
      <c r="I86" s="305"/>
      <c r="J86" s="305"/>
      <c r="K86" s="305"/>
      <c r="L86" s="305"/>
      <c r="M86" s="305"/>
      <c r="N86" s="305"/>
      <c r="O86" s="306"/>
      <c r="P86" s="307">
        <f>U86</f>
        <v>0</v>
      </c>
      <c r="Q86" s="308"/>
      <c r="R86" s="308"/>
      <c r="S86" s="308"/>
      <c r="T86" s="309"/>
      <c r="U86" s="310">
        <f>SUM(③継続契約算出表!$K$24:$K$27)</f>
        <v>0</v>
      </c>
      <c r="V86" s="311"/>
      <c r="W86" s="311"/>
      <c r="X86" s="311"/>
      <c r="Y86" s="123" t="s">
        <v>95</v>
      </c>
      <c r="Z86" s="123"/>
      <c r="AA86" s="146">
        <f>③継続契約算出表!$J$18</f>
        <v>0</v>
      </c>
      <c r="AB86" s="123" t="s">
        <v>122</v>
      </c>
      <c r="AC86" s="113"/>
      <c r="AD86" s="124"/>
      <c r="AE86" s="124"/>
      <c r="AF86" s="115" t="s">
        <v>215</v>
      </c>
      <c r="AG86" s="115"/>
      <c r="AH86" s="115"/>
      <c r="AI86" s="115"/>
      <c r="AJ86" s="115"/>
      <c r="AK86" s="115"/>
      <c r="AL86" s="115"/>
      <c r="AM86" s="115"/>
      <c r="AN86" s="115"/>
      <c r="AO86" s="115"/>
      <c r="AP86" s="115"/>
      <c r="AQ86" s="115"/>
      <c r="AR86" s="115"/>
      <c r="AS86" s="115"/>
      <c r="AT86" s="115"/>
      <c r="AU86" s="115"/>
      <c r="AV86" s="115"/>
      <c r="AW86" s="115"/>
      <c r="AX86" s="147"/>
    </row>
    <row r="87" spans="1:50" s="109" customFormat="1" ht="19.149999999999999" customHeight="1">
      <c r="A87" s="298"/>
      <c r="B87" s="299"/>
      <c r="C87" s="299"/>
      <c r="D87" s="300"/>
      <c r="E87" s="304" t="s">
        <v>207</v>
      </c>
      <c r="F87" s="305"/>
      <c r="G87" s="305"/>
      <c r="H87" s="305"/>
      <c r="I87" s="305"/>
      <c r="J87" s="305"/>
      <c r="K87" s="305"/>
      <c r="L87" s="305"/>
      <c r="M87" s="305"/>
      <c r="N87" s="305"/>
      <c r="O87" s="306"/>
      <c r="P87" s="307">
        <f>U87</f>
        <v>0</v>
      </c>
      <c r="Q87" s="308"/>
      <c r="R87" s="308"/>
      <c r="S87" s="308"/>
      <c r="T87" s="309"/>
      <c r="U87" s="310">
        <f>SUM(③継続契約算出表!$K$21:$K$22)</f>
        <v>0</v>
      </c>
      <c r="V87" s="311"/>
      <c r="W87" s="311"/>
      <c r="X87" s="311"/>
      <c r="Y87" s="115" t="s">
        <v>95</v>
      </c>
      <c r="Z87" s="115"/>
      <c r="AA87" s="146">
        <f>③継続契約算出表!$J$18</f>
        <v>0</v>
      </c>
      <c r="AB87" s="123" t="s">
        <v>122</v>
      </c>
      <c r="AC87" s="113"/>
      <c r="AD87" s="124"/>
      <c r="AE87" s="124"/>
      <c r="AF87" s="115"/>
      <c r="AG87" s="113"/>
      <c r="AH87" s="113"/>
      <c r="AI87" s="130"/>
      <c r="AJ87" s="130"/>
      <c r="AK87" s="130"/>
      <c r="AL87" s="130"/>
      <c r="AM87" s="130"/>
      <c r="AN87" s="130"/>
      <c r="AO87" s="129"/>
      <c r="AP87" s="129"/>
      <c r="AQ87" s="129"/>
      <c r="AR87" s="129"/>
      <c r="AS87" s="129"/>
      <c r="AT87" s="129"/>
      <c r="AU87" s="129"/>
      <c r="AV87" s="129"/>
      <c r="AW87" s="129"/>
      <c r="AX87" s="125"/>
    </row>
    <row r="88" spans="1:50" s="109" customFormat="1" ht="19.149999999999999" customHeight="1">
      <c r="A88" s="298"/>
      <c r="B88" s="299"/>
      <c r="C88" s="299"/>
      <c r="D88" s="300"/>
      <c r="E88" s="312" t="s">
        <v>208</v>
      </c>
      <c r="F88" s="312"/>
      <c r="G88" s="312"/>
      <c r="H88" s="312"/>
      <c r="I88" s="312"/>
      <c r="J88" s="312"/>
      <c r="K88" s="312"/>
      <c r="L88" s="312"/>
      <c r="M88" s="312"/>
      <c r="N88" s="312"/>
      <c r="O88" s="312"/>
      <c r="P88" s="313">
        <f>ROUND((P86+P87)*0.2,-1)</f>
        <v>0</v>
      </c>
      <c r="Q88" s="314"/>
      <c r="R88" s="314"/>
      <c r="S88" s="314"/>
      <c r="T88" s="315"/>
      <c r="U88" s="316" t="s">
        <v>217</v>
      </c>
      <c r="V88" s="317"/>
      <c r="W88" s="317"/>
      <c r="X88" s="317"/>
      <c r="Y88" s="317"/>
      <c r="Z88" s="317"/>
      <c r="AA88" s="317"/>
      <c r="AB88" s="317"/>
      <c r="AC88" s="317"/>
      <c r="AD88" s="317"/>
      <c r="AE88" s="317"/>
      <c r="AF88" s="317"/>
      <c r="AG88" s="317"/>
      <c r="AH88" s="317"/>
      <c r="AI88" s="317"/>
      <c r="AJ88" s="317"/>
      <c r="AK88" s="317"/>
      <c r="AL88" s="317"/>
      <c r="AM88" s="317"/>
      <c r="AN88" s="317"/>
      <c r="AO88" s="317"/>
      <c r="AP88" s="317"/>
      <c r="AQ88" s="317"/>
      <c r="AR88" s="317"/>
      <c r="AS88" s="317"/>
      <c r="AT88" s="317"/>
      <c r="AU88" s="317"/>
      <c r="AV88" s="317"/>
      <c r="AW88" s="317"/>
      <c r="AX88" s="318"/>
    </row>
    <row r="89" spans="1:50" s="109" customFormat="1" ht="19.149999999999999" customHeight="1">
      <c r="A89" s="301"/>
      <c r="B89" s="302"/>
      <c r="C89" s="302"/>
      <c r="D89" s="303"/>
      <c r="E89" s="319" t="s">
        <v>92</v>
      </c>
      <c r="F89" s="319"/>
      <c r="G89" s="319"/>
      <c r="H89" s="319"/>
      <c r="I89" s="319"/>
      <c r="J89" s="319"/>
      <c r="K89" s="319"/>
      <c r="L89" s="319"/>
      <c r="M89" s="319"/>
      <c r="N89" s="319"/>
      <c r="O89" s="319"/>
      <c r="P89" s="320">
        <f>SUM(P86:P88)</f>
        <v>0</v>
      </c>
      <c r="Q89" s="321"/>
      <c r="R89" s="321"/>
      <c r="S89" s="321"/>
      <c r="T89" s="321"/>
      <c r="U89" s="316" t="s">
        <v>216</v>
      </c>
      <c r="V89" s="317"/>
      <c r="W89" s="317"/>
      <c r="X89" s="317"/>
      <c r="Y89" s="317"/>
      <c r="Z89" s="317"/>
      <c r="AA89" s="317"/>
      <c r="AB89" s="317"/>
      <c r="AC89" s="317"/>
      <c r="AD89" s="317"/>
      <c r="AE89" s="317"/>
      <c r="AF89" s="317"/>
      <c r="AG89" s="317"/>
      <c r="AH89" s="317"/>
      <c r="AI89" s="317"/>
      <c r="AJ89" s="317"/>
      <c r="AK89" s="317"/>
      <c r="AL89" s="317"/>
      <c r="AM89" s="317"/>
      <c r="AN89" s="317"/>
      <c r="AO89" s="317"/>
      <c r="AP89" s="317"/>
      <c r="AQ89" s="317"/>
      <c r="AR89" s="317"/>
      <c r="AS89" s="317"/>
      <c r="AT89" s="317"/>
      <c r="AU89" s="317"/>
      <c r="AV89" s="317"/>
      <c r="AW89" s="317"/>
      <c r="AX89" s="318"/>
    </row>
    <row r="90" spans="1:50" s="109" customFormat="1" ht="19.149999999999999" customHeight="1" thickBot="1">
      <c r="A90" s="268" t="s">
        <v>88</v>
      </c>
      <c r="B90" s="268"/>
      <c r="C90" s="268"/>
      <c r="D90" s="268"/>
      <c r="E90" s="268"/>
      <c r="F90" s="268"/>
      <c r="G90" s="268"/>
      <c r="H90" s="268"/>
      <c r="I90" s="268"/>
      <c r="J90" s="268"/>
      <c r="K90" s="268"/>
      <c r="L90" s="268"/>
      <c r="M90" s="268"/>
      <c r="N90" s="268"/>
      <c r="O90" s="268"/>
      <c r="P90" s="269">
        <f>ROUND(P89*0.3,-1)</f>
        <v>0</v>
      </c>
      <c r="Q90" s="270"/>
      <c r="R90" s="270"/>
      <c r="S90" s="270"/>
      <c r="T90" s="270"/>
      <c r="U90" s="271" t="s">
        <v>93</v>
      </c>
      <c r="V90" s="272"/>
      <c r="W90" s="272"/>
      <c r="X90" s="272"/>
      <c r="Y90" s="272"/>
      <c r="Z90" s="272"/>
      <c r="AA90" s="272"/>
      <c r="AB90" s="272"/>
      <c r="AC90" s="272"/>
      <c r="AD90" s="272"/>
      <c r="AE90" s="272"/>
      <c r="AF90" s="272"/>
      <c r="AG90" s="272"/>
      <c r="AH90" s="272"/>
      <c r="AI90" s="272"/>
      <c r="AJ90" s="272"/>
      <c r="AK90" s="272"/>
      <c r="AL90" s="272"/>
      <c r="AM90" s="272"/>
      <c r="AN90" s="272"/>
      <c r="AO90" s="272"/>
      <c r="AP90" s="272"/>
      <c r="AQ90" s="272"/>
      <c r="AR90" s="272"/>
      <c r="AS90" s="272"/>
      <c r="AT90" s="272"/>
      <c r="AU90" s="272"/>
      <c r="AV90" s="272"/>
      <c r="AW90" s="272"/>
      <c r="AX90" s="273"/>
    </row>
    <row r="91" spans="1:50" s="109" customFormat="1" ht="19.149999999999999" customHeight="1" thickTop="1" thickBot="1">
      <c r="A91" s="274" t="s">
        <v>96</v>
      </c>
      <c r="B91" s="274"/>
      <c r="C91" s="274"/>
      <c r="D91" s="274"/>
      <c r="E91" s="274"/>
      <c r="F91" s="274"/>
      <c r="G91" s="274"/>
      <c r="H91" s="274"/>
      <c r="I91" s="274"/>
      <c r="J91" s="274"/>
      <c r="K91" s="274"/>
      <c r="L91" s="274"/>
      <c r="M91" s="274"/>
      <c r="N91" s="274"/>
      <c r="O91" s="275"/>
      <c r="P91" s="276">
        <f>P89+P90</f>
        <v>0</v>
      </c>
      <c r="Q91" s="277"/>
      <c r="R91" s="277"/>
      <c r="S91" s="277"/>
      <c r="T91" s="278"/>
      <c r="U91" s="279"/>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80"/>
    </row>
    <row r="92" spans="1:50" s="109" customFormat="1" ht="19.149999999999999" customHeight="1" thickBot="1">
      <c r="A92" s="281" t="s">
        <v>97</v>
      </c>
      <c r="B92" s="282"/>
      <c r="C92" s="282"/>
      <c r="D92" s="282"/>
      <c r="E92" s="282"/>
      <c r="F92" s="282"/>
      <c r="G92" s="282"/>
      <c r="H92" s="282"/>
      <c r="I92" s="282"/>
      <c r="J92" s="282"/>
      <c r="K92" s="282"/>
      <c r="L92" s="282"/>
      <c r="M92" s="282"/>
      <c r="N92" s="282"/>
      <c r="O92" s="283"/>
      <c r="P92" s="284">
        <f>ROUNDDOWN((U92+1)*P91,0)</f>
        <v>0</v>
      </c>
      <c r="Q92" s="285"/>
      <c r="R92" s="285"/>
      <c r="S92" s="285"/>
      <c r="T92" s="286"/>
      <c r="U92" s="287">
        <v>0.1</v>
      </c>
      <c r="V92" s="288"/>
      <c r="W92" s="288"/>
      <c r="X92" s="288"/>
      <c r="Y92" s="289"/>
      <c r="Z92" s="289"/>
      <c r="AA92" s="289"/>
      <c r="AB92" s="289"/>
      <c r="AC92" s="289"/>
      <c r="AD92" s="289"/>
      <c r="AE92" s="289"/>
      <c r="AF92" s="289"/>
      <c r="AG92" s="289"/>
      <c r="AH92" s="289"/>
      <c r="AI92" s="289"/>
      <c r="AJ92" s="289"/>
      <c r="AK92" s="289"/>
      <c r="AL92" s="289"/>
      <c r="AM92" s="289"/>
      <c r="AN92" s="289"/>
      <c r="AO92" s="289"/>
      <c r="AP92" s="289"/>
      <c r="AQ92" s="289"/>
      <c r="AR92" s="289"/>
      <c r="AS92" s="289"/>
      <c r="AT92" s="289"/>
      <c r="AU92" s="289"/>
      <c r="AV92" s="289"/>
      <c r="AW92" s="289"/>
      <c r="AX92" s="290"/>
    </row>
    <row r="93" spans="1:50" s="109" customFormat="1" ht="19.149999999999999" customHeight="1">
      <c r="A93" s="127"/>
      <c r="B93" s="127"/>
      <c r="C93" s="127"/>
      <c r="D93" s="127"/>
      <c r="E93" s="127"/>
      <c r="F93" s="127"/>
      <c r="G93" s="127"/>
      <c r="H93" s="127"/>
      <c r="I93" s="127"/>
      <c r="J93" s="127"/>
      <c r="K93" s="127"/>
      <c r="L93" s="127"/>
      <c r="M93" s="127"/>
      <c r="N93" s="127"/>
      <c r="O93" s="127"/>
      <c r="P93" s="128"/>
      <c r="Q93" s="128"/>
      <c r="R93" s="128"/>
      <c r="S93" s="128"/>
      <c r="T93" s="128"/>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row>
    <row r="94" spans="1:50" s="109" customFormat="1" ht="19.149999999999999" customHeight="1">
      <c r="B94" s="117"/>
      <c r="C94" s="117"/>
      <c r="D94" s="117"/>
      <c r="E94" s="117"/>
      <c r="F94" s="117"/>
      <c r="G94" s="117"/>
      <c r="H94" s="117"/>
      <c r="I94" s="117"/>
      <c r="J94" s="117"/>
      <c r="K94" s="117"/>
      <c r="L94" s="117"/>
      <c r="M94" s="117"/>
      <c r="N94" s="117"/>
      <c r="O94" s="117"/>
      <c r="P94" s="118"/>
      <c r="Q94" s="118"/>
      <c r="R94" s="118"/>
      <c r="S94" s="118"/>
      <c r="T94" s="118"/>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row>
    <row r="95" spans="1:50" s="109" customFormat="1" ht="19.149999999999999" customHeight="1">
      <c r="A95" s="136" t="s">
        <v>132</v>
      </c>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row>
    <row r="96" spans="1:50" ht="19.149999999999999" customHeight="1">
      <c r="A96" s="26" t="s">
        <v>153</v>
      </c>
      <c r="B96" s="26"/>
      <c r="C96" s="26"/>
      <c r="D96" s="26"/>
      <c r="E96" s="26"/>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109"/>
      <c r="AW96" s="109"/>
      <c r="AX96" s="109"/>
    </row>
    <row r="97" spans="1:50" ht="19.149999999999999" customHeight="1">
      <c r="A97" s="293" t="s">
        <v>80</v>
      </c>
      <c r="B97" s="294"/>
      <c r="C97" s="294"/>
      <c r="D97" s="346"/>
      <c r="E97" s="293" t="s">
        <v>81</v>
      </c>
      <c r="F97" s="294"/>
      <c r="G97" s="294"/>
      <c r="H97" s="294"/>
      <c r="I97" s="294"/>
      <c r="J97" s="294"/>
      <c r="K97" s="294"/>
      <c r="L97" s="294"/>
      <c r="M97" s="294"/>
      <c r="N97" s="294"/>
      <c r="O97" s="346"/>
      <c r="P97" s="293" t="s">
        <v>82</v>
      </c>
      <c r="Q97" s="294"/>
      <c r="R97" s="294"/>
      <c r="S97" s="294"/>
      <c r="T97" s="346"/>
      <c r="U97" s="293" t="s">
        <v>91</v>
      </c>
      <c r="V97" s="294"/>
      <c r="W97" s="294"/>
      <c r="X97" s="294"/>
      <c r="Y97" s="294"/>
      <c r="Z97" s="294"/>
      <c r="AA97" s="294"/>
      <c r="AB97" s="294"/>
      <c r="AC97" s="294"/>
      <c r="AD97" s="294"/>
      <c r="AE97" s="294"/>
      <c r="AF97" s="294"/>
      <c r="AG97" s="294"/>
      <c r="AH97" s="294"/>
      <c r="AI97" s="294"/>
      <c r="AJ97" s="294"/>
      <c r="AK97" s="294"/>
      <c r="AL97" s="294"/>
      <c r="AM97" s="294"/>
      <c r="AN97" s="294"/>
      <c r="AO97" s="294"/>
      <c r="AP97" s="294"/>
      <c r="AQ97" s="294"/>
      <c r="AR97" s="294"/>
      <c r="AS97" s="294"/>
      <c r="AT97" s="294"/>
      <c r="AU97" s="294"/>
      <c r="AV97" s="294"/>
      <c r="AW97" s="294"/>
      <c r="AX97" s="346"/>
    </row>
    <row r="98" spans="1:50" ht="19.149999999999999" customHeight="1">
      <c r="A98" s="295" t="s">
        <v>84</v>
      </c>
      <c r="B98" s="296"/>
      <c r="C98" s="296"/>
      <c r="D98" s="297"/>
      <c r="E98" s="316" t="s">
        <v>219</v>
      </c>
      <c r="F98" s="317"/>
      <c r="G98" s="317"/>
      <c r="H98" s="317"/>
      <c r="I98" s="317"/>
      <c r="J98" s="317"/>
      <c r="K98" s="317"/>
      <c r="L98" s="317"/>
      <c r="M98" s="317"/>
      <c r="N98" s="317"/>
      <c r="O98" s="318"/>
      <c r="P98" s="339">
        <f>U98*AC98</f>
        <v>0</v>
      </c>
      <c r="Q98" s="340"/>
      <c r="R98" s="340"/>
      <c r="S98" s="340"/>
      <c r="T98" s="396"/>
      <c r="U98" s="310">
        <f>SUM('④実績払い算出表(治験薬保管・生検・PK用)'!K19:K20)</f>
        <v>0</v>
      </c>
      <c r="V98" s="311"/>
      <c r="W98" s="311"/>
      <c r="X98" s="311"/>
      <c r="Y98" s="123" t="s">
        <v>105</v>
      </c>
      <c r="Z98" s="113"/>
      <c r="AA98" s="129"/>
      <c r="AB98" s="113" t="s">
        <v>104</v>
      </c>
      <c r="AC98" s="161">
        <f>IF('④実績払い算出表(治験薬保管・生検・PK用)'!I15="回数入力",0,'④実績払い算出表(治験薬保管・生検・PK用)'!I15)</f>
        <v>0</v>
      </c>
      <c r="AD98" s="123" t="s">
        <v>110</v>
      </c>
      <c r="AE98" s="113"/>
      <c r="AF98" s="124"/>
      <c r="AH98" s="115"/>
      <c r="AI98" s="115"/>
      <c r="AJ98" s="115"/>
      <c r="AK98" s="115"/>
      <c r="AL98" s="115"/>
      <c r="AM98" s="115"/>
      <c r="AN98" s="115"/>
      <c r="AO98" s="115"/>
      <c r="AP98" s="115"/>
      <c r="AQ98" s="115"/>
      <c r="AR98" s="115"/>
      <c r="AS98" s="115"/>
      <c r="AT98" s="115"/>
      <c r="AU98" s="115"/>
      <c r="AV98" s="115"/>
      <c r="AW98" s="115"/>
      <c r="AX98" s="147"/>
    </row>
    <row r="99" spans="1:50" ht="19.149999999999999" customHeight="1">
      <c r="A99" s="298"/>
      <c r="B99" s="299"/>
      <c r="C99" s="299"/>
      <c r="D99" s="300"/>
      <c r="E99" s="316" t="s">
        <v>218</v>
      </c>
      <c r="F99" s="317"/>
      <c r="G99" s="317"/>
      <c r="H99" s="317"/>
      <c r="I99" s="317"/>
      <c r="J99" s="317"/>
      <c r="K99" s="317"/>
      <c r="L99" s="317"/>
      <c r="M99" s="317"/>
      <c r="N99" s="317"/>
      <c r="O99" s="318"/>
      <c r="P99" s="339">
        <f>U99*AC99</f>
        <v>0</v>
      </c>
      <c r="Q99" s="340"/>
      <c r="R99" s="340"/>
      <c r="S99" s="340"/>
      <c r="T99" s="396"/>
      <c r="U99" s="310">
        <f>SUM('④実績払い算出表(治験薬保管・生検・PK用)'!K17:K18)</f>
        <v>0</v>
      </c>
      <c r="V99" s="311"/>
      <c r="W99" s="311"/>
      <c r="X99" s="311"/>
      <c r="Y99" s="123" t="s">
        <v>105</v>
      </c>
      <c r="Z99" s="109"/>
      <c r="AA99" s="129"/>
      <c r="AB99" s="109" t="s">
        <v>104</v>
      </c>
      <c r="AC99" s="146">
        <f>IF('④実績払い算出表(治験薬保管・生検・PK用)'!I15="回数入力",0,'④実績払い算出表(治験薬保管・生検・PK用)'!I15)</f>
        <v>0</v>
      </c>
      <c r="AD99" s="123" t="s">
        <v>110</v>
      </c>
      <c r="AE99" s="113"/>
      <c r="AF99" s="124"/>
      <c r="AG99" s="115"/>
      <c r="AH99" s="115"/>
      <c r="AI99" s="113"/>
      <c r="AJ99" s="113"/>
      <c r="AK99" s="130"/>
      <c r="AL99" s="130"/>
      <c r="AM99" s="130"/>
      <c r="AN99" s="130"/>
      <c r="AO99" s="129"/>
      <c r="AP99" s="129"/>
      <c r="AQ99" s="129"/>
      <c r="AR99" s="129"/>
      <c r="AS99" s="129"/>
      <c r="AT99" s="129"/>
      <c r="AU99" s="129"/>
      <c r="AV99" s="129"/>
      <c r="AW99" s="129"/>
      <c r="AX99" s="125"/>
    </row>
    <row r="100" spans="1:50" ht="19.149999999999999" customHeight="1">
      <c r="A100" s="298"/>
      <c r="B100" s="299"/>
      <c r="C100" s="299"/>
      <c r="D100" s="300"/>
      <c r="E100" s="312" t="s">
        <v>208</v>
      </c>
      <c r="F100" s="312"/>
      <c r="G100" s="312"/>
      <c r="H100" s="312"/>
      <c r="I100" s="312"/>
      <c r="J100" s="312"/>
      <c r="K100" s="312"/>
      <c r="L100" s="312"/>
      <c r="M100" s="312"/>
      <c r="N100" s="312"/>
      <c r="O100" s="312"/>
      <c r="P100" s="313">
        <f>ROUND((P98+P99)*0.2,-1)</f>
        <v>0</v>
      </c>
      <c r="Q100" s="314"/>
      <c r="R100" s="314"/>
      <c r="S100" s="314"/>
      <c r="T100" s="315"/>
      <c r="U100" s="316" t="s">
        <v>220</v>
      </c>
      <c r="V100" s="317"/>
      <c r="W100" s="317"/>
      <c r="X100" s="317"/>
      <c r="Y100" s="317"/>
      <c r="Z100" s="317"/>
      <c r="AA100" s="317"/>
      <c r="AB100" s="317"/>
      <c r="AC100" s="317"/>
      <c r="AD100" s="317"/>
      <c r="AE100" s="317"/>
      <c r="AF100" s="317"/>
      <c r="AG100" s="317"/>
      <c r="AH100" s="317"/>
      <c r="AI100" s="317"/>
      <c r="AJ100" s="317"/>
      <c r="AK100" s="317"/>
      <c r="AL100" s="317"/>
      <c r="AM100" s="317"/>
      <c r="AN100" s="317"/>
      <c r="AO100" s="317"/>
      <c r="AP100" s="317"/>
      <c r="AQ100" s="317"/>
      <c r="AR100" s="317"/>
      <c r="AS100" s="317"/>
      <c r="AT100" s="317"/>
      <c r="AU100" s="317"/>
      <c r="AV100" s="317"/>
      <c r="AW100" s="317"/>
      <c r="AX100" s="318"/>
    </row>
    <row r="101" spans="1:50" ht="19.149999999999999" customHeight="1">
      <c r="A101" s="301"/>
      <c r="B101" s="302"/>
      <c r="C101" s="302"/>
      <c r="D101" s="303"/>
      <c r="E101" s="397" t="s">
        <v>92</v>
      </c>
      <c r="F101" s="398"/>
      <c r="G101" s="398"/>
      <c r="H101" s="398"/>
      <c r="I101" s="398"/>
      <c r="J101" s="398"/>
      <c r="K101" s="398"/>
      <c r="L101" s="398"/>
      <c r="M101" s="398"/>
      <c r="N101" s="398"/>
      <c r="O101" s="399"/>
      <c r="P101" s="313">
        <f>SUM(P98:P100)</f>
        <v>0</v>
      </c>
      <c r="Q101" s="314"/>
      <c r="R101" s="314"/>
      <c r="S101" s="314"/>
      <c r="T101" s="315"/>
      <c r="U101" s="316" t="s">
        <v>221</v>
      </c>
      <c r="V101" s="317"/>
      <c r="W101" s="317"/>
      <c r="X101" s="317"/>
      <c r="Y101" s="317"/>
      <c r="Z101" s="317"/>
      <c r="AA101" s="317"/>
      <c r="AB101" s="317"/>
      <c r="AC101" s="317"/>
      <c r="AD101" s="317"/>
      <c r="AE101" s="317"/>
      <c r="AF101" s="317"/>
      <c r="AG101" s="317"/>
      <c r="AH101" s="317"/>
      <c r="AI101" s="317"/>
      <c r="AJ101" s="317"/>
      <c r="AK101" s="317"/>
      <c r="AL101" s="317"/>
      <c r="AM101" s="317"/>
      <c r="AN101" s="317"/>
      <c r="AO101" s="317"/>
      <c r="AP101" s="317"/>
      <c r="AQ101" s="317"/>
      <c r="AR101" s="317"/>
      <c r="AS101" s="317"/>
      <c r="AT101" s="317"/>
      <c r="AU101" s="317"/>
      <c r="AV101" s="317"/>
      <c r="AW101" s="317"/>
      <c r="AX101" s="318"/>
    </row>
    <row r="102" spans="1:50" ht="19.149999999999999" customHeight="1" thickBot="1">
      <c r="A102" s="268" t="s">
        <v>88</v>
      </c>
      <c r="B102" s="268"/>
      <c r="C102" s="268"/>
      <c r="D102" s="268"/>
      <c r="E102" s="268"/>
      <c r="F102" s="268"/>
      <c r="G102" s="268"/>
      <c r="H102" s="268"/>
      <c r="I102" s="268"/>
      <c r="J102" s="268"/>
      <c r="K102" s="268"/>
      <c r="L102" s="268"/>
      <c r="M102" s="268"/>
      <c r="N102" s="268"/>
      <c r="O102" s="268"/>
      <c r="P102" s="269">
        <f>ROUND(P101*0.3,-1)</f>
        <v>0</v>
      </c>
      <c r="Q102" s="270"/>
      <c r="R102" s="270"/>
      <c r="S102" s="270"/>
      <c r="T102" s="270"/>
      <c r="U102" s="271" t="s">
        <v>93</v>
      </c>
      <c r="V102" s="272"/>
      <c r="W102" s="272"/>
      <c r="X102" s="272"/>
      <c r="Y102" s="272"/>
      <c r="Z102" s="272"/>
      <c r="AA102" s="272"/>
      <c r="AB102" s="272"/>
      <c r="AC102" s="272"/>
      <c r="AD102" s="272"/>
      <c r="AE102" s="272"/>
      <c r="AF102" s="272"/>
      <c r="AG102" s="272"/>
      <c r="AH102" s="272"/>
      <c r="AI102" s="272"/>
      <c r="AJ102" s="272"/>
      <c r="AK102" s="272"/>
      <c r="AL102" s="272"/>
      <c r="AM102" s="272"/>
      <c r="AN102" s="272"/>
      <c r="AO102" s="272"/>
      <c r="AP102" s="272"/>
      <c r="AQ102" s="272"/>
      <c r="AR102" s="272"/>
      <c r="AS102" s="272"/>
      <c r="AT102" s="272"/>
      <c r="AU102" s="272"/>
      <c r="AV102" s="272"/>
      <c r="AW102" s="272"/>
      <c r="AX102" s="273"/>
    </row>
    <row r="103" spans="1:50" ht="19.149999999999999" customHeight="1" thickTop="1" thickBot="1">
      <c r="A103" s="274" t="s">
        <v>96</v>
      </c>
      <c r="B103" s="274"/>
      <c r="C103" s="274"/>
      <c r="D103" s="274"/>
      <c r="E103" s="274"/>
      <c r="F103" s="274"/>
      <c r="G103" s="274"/>
      <c r="H103" s="274"/>
      <c r="I103" s="274"/>
      <c r="J103" s="274"/>
      <c r="K103" s="274"/>
      <c r="L103" s="274"/>
      <c r="M103" s="274"/>
      <c r="N103" s="274"/>
      <c r="O103" s="275"/>
      <c r="P103" s="276">
        <f>P101+P102</f>
        <v>0</v>
      </c>
      <c r="Q103" s="277"/>
      <c r="R103" s="277"/>
      <c r="S103" s="277"/>
      <c r="T103" s="278"/>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80"/>
    </row>
    <row r="104" spans="1:50" ht="19.149999999999999" customHeight="1" thickBot="1">
      <c r="A104" s="281" t="s">
        <v>97</v>
      </c>
      <c r="B104" s="282"/>
      <c r="C104" s="282"/>
      <c r="D104" s="282"/>
      <c r="E104" s="282"/>
      <c r="F104" s="282"/>
      <c r="G104" s="282"/>
      <c r="H104" s="282"/>
      <c r="I104" s="282"/>
      <c r="J104" s="282"/>
      <c r="K104" s="282"/>
      <c r="L104" s="282"/>
      <c r="M104" s="282"/>
      <c r="N104" s="282"/>
      <c r="O104" s="283"/>
      <c r="P104" s="284">
        <f>ROUNDDOWN((U104+1)*P103,0)</f>
        <v>0</v>
      </c>
      <c r="Q104" s="285"/>
      <c r="R104" s="285"/>
      <c r="S104" s="285"/>
      <c r="T104" s="286"/>
      <c r="U104" s="287">
        <v>0.1</v>
      </c>
      <c r="V104" s="288"/>
      <c r="W104" s="288"/>
      <c r="X104" s="288"/>
      <c r="Y104" s="289"/>
      <c r="Z104" s="289"/>
      <c r="AA104" s="289"/>
      <c r="AB104" s="289"/>
      <c r="AC104" s="289"/>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90"/>
    </row>
    <row r="105" spans="1:50" ht="19.149999999999999" customHeight="1"/>
    <row r="106" spans="1:50" ht="19.149999999999999" customHeight="1">
      <c r="A106" s="26" t="s">
        <v>154</v>
      </c>
      <c r="B106" s="156"/>
      <c r="C106" s="156"/>
      <c r="D106" s="156"/>
      <c r="E106" s="156"/>
      <c r="F106" s="156"/>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row>
    <row r="107" spans="1:50" ht="19.149999999999999" customHeight="1">
      <c r="A107" s="291" t="s">
        <v>80</v>
      </c>
      <c r="B107" s="291"/>
      <c r="C107" s="291"/>
      <c r="D107" s="291"/>
      <c r="E107" s="292" t="s">
        <v>81</v>
      </c>
      <c r="F107" s="292"/>
      <c r="G107" s="292"/>
      <c r="H107" s="292"/>
      <c r="I107" s="292"/>
      <c r="J107" s="292"/>
      <c r="K107" s="292"/>
      <c r="L107" s="292"/>
      <c r="M107" s="292"/>
      <c r="N107" s="292"/>
      <c r="O107" s="292"/>
      <c r="P107" s="293" t="s">
        <v>82</v>
      </c>
      <c r="Q107" s="294"/>
      <c r="R107" s="294"/>
      <c r="S107" s="294"/>
      <c r="T107" s="294"/>
      <c r="U107" s="291" t="s">
        <v>91</v>
      </c>
      <c r="V107" s="291"/>
      <c r="W107" s="291"/>
      <c r="X107" s="291"/>
      <c r="Y107" s="291"/>
      <c r="Z107" s="291"/>
      <c r="AA107" s="291"/>
      <c r="AB107" s="291"/>
      <c r="AC107" s="291"/>
      <c r="AD107" s="291"/>
      <c r="AE107" s="291"/>
      <c r="AF107" s="291"/>
      <c r="AG107" s="291"/>
      <c r="AH107" s="291"/>
      <c r="AI107" s="291"/>
      <c r="AJ107" s="291"/>
      <c r="AK107" s="291"/>
      <c r="AL107" s="291"/>
      <c r="AM107" s="291"/>
      <c r="AN107" s="291"/>
      <c r="AO107" s="291"/>
      <c r="AP107" s="291"/>
      <c r="AQ107" s="291"/>
      <c r="AR107" s="291"/>
      <c r="AS107" s="291"/>
      <c r="AT107" s="291"/>
      <c r="AU107" s="291"/>
      <c r="AV107" s="291"/>
      <c r="AW107" s="291"/>
      <c r="AX107" s="291"/>
    </row>
    <row r="108" spans="1:50" ht="19.149999999999999" customHeight="1">
      <c r="A108" s="295" t="s">
        <v>84</v>
      </c>
      <c r="B108" s="296"/>
      <c r="C108" s="296"/>
      <c r="D108" s="297"/>
      <c r="E108" s="316" t="s">
        <v>219</v>
      </c>
      <c r="F108" s="317"/>
      <c r="G108" s="317"/>
      <c r="H108" s="317"/>
      <c r="I108" s="317"/>
      <c r="J108" s="317"/>
      <c r="K108" s="317"/>
      <c r="L108" s="317"/>
      <c r="M108" s="317"/>
      <c r="N108" s="317"/>
      <c r="O108" s="318"/>
      <c r="P108" s="307">
        <f>U108*AB108</f>
        <v>0</v>
      </c>
      <c r="Q108" s="308"/>
      <c r="R108" s="308"/>
      <c r="S108" s="308"/>
      <c r="T108" s="309"/>
      <c r="U108" s="310">
        <f>SUM('④実績払い算出表(治験薬保管・生検・PK用)'!K29:K30)</f>
        <v>0</v>
      </c>
      <c r="V108" s="311"/>
      <c r="W108" s="311"/>
      <c r="X108" s="311"/>
      <c r="Y108" s="123" t="s">
        <v>95</v>
      </c>
      <c r="Z108" s="113"/>
      <c r="AA108" s="113" t="s">
        <v>104</v>
      </c>
      <c r="AB108" s="161">
        <f>IF('④実績払い算出表(治験薬保管・生検・PK用)'!D32="症例数入力",0,'④実績払い算出表(治験薬保管・生検・PK用)'!D32)</f>
        <v>0</v>
      </c>
      <c r="AC108" s="123" t="s">
        <v>55</v>
      </c>
      <c r="AD108" s="113"/>
      <c r="AE108" s="129"/>
      <c r="AF108" s="124"/>
      <c r="AH108" s="115"/>
      <c r="AI108" s="115"/>
      <c r="AJ108" s="115"/>
      <c r="AK108" s="115"/>
      <c r="AL108" s="115"/>
      <c r="AM108" s="115"/>
      <c r="AN108" s="115"/>
      <c r="AO108" s="115"/>
      <c r="AP108" s="115"/>
      <c r="AQ108" s="115"/>
      <c r="AR108" s="115"/>
      <c r="AS108" s="115"/>
      <c r="AT108" s="115"/>
      <c r="AU108" s="115"/>
      <c r="AV108" s="115"/>
      <c r="AW108" s="115"/>
      <c r="AX108" s="147"/>
    </row>
    <row r="109" spans="1:50" ht="19.149999999999999" customHeight="1">
      <c r="A109" s="298"/>
      <c r="B109" s="299"/>
      <c r="C109" s="299"/>
      <c r="D109" s="300"/>
      <c r="E109" s="316" t="s">
        <v>218</v>
      </c>
      <c r="F109" s="317"/>
      <c r="G109" s="317"/>
      <c r="H109" s="317"/>
      <c r="I109" s="317"/>
      <c r="J109" s="317"/>
      <c r="K109" s="317"/>
      <c r="L109" s="317"/>
      <c r="M109" s="317"/>
      <c r="N109" s="317"/>
      <c r="O109" s="318"/>
      <c r="P109" s="307">
        <f>U109*AB109</f>
        <v>0</v>
      </c>
      <c r="Q109" s="308"/>
      <c r="R109" s="308"/>
      <c r="S109" s="308"/>
      <c r="T109" s="309"/>
      <c r="U109" s="310">
        <f>SUM('④実績払い算出表(治験薬保管・生検・PK用)'!K27:K28)</f>
        <v>0</v>
      </c>
      <c r="V109" s="311"/>
      <c r="W109" s="311"/>
      <c r="X109" s="311"/>
      <c r="Y109" s="123" t="s">
        <v>95</v>
      </c>
      <c r="Z109" s="109"/>
      <c r="AA109" s="109" t="s">
        <v>104</v>
      </c>
      <c r="AB109" s="146">
        <f>IF('④実績払い算出表(治験薬保管・生検・PK用)'!D32="症例数入力",0,'④実績払い算出表(治験薬保管・生検・PK用)'!D32)</f>
        <v>0</v>
      </c>
      <c r="AC109" s="123" t="s">
        <v>55</v>
      </c>
      <c r="AD109" s="113"/>
      <c r="AF109" s="124"/>
      <c r="AG109" s="115"/>
      <c r="AH109" s="115"/>
      <c r="AI109" s="113"/>
      <c r="AJ109" s="113"/>
      <c r="AK109" s="130"/>
      <c r="AL109" s="130"/>
      <c r="AM109" s="130"/>
      <c r="AN109" s="130"/>
      <c r="AO109" s="129"/>
      <c r="AP109" s="129"/>
      <c r="AQ109" s="129"/>
      <c r="AR109" s="129"/>
      <c r="AS109" s="129"/>
      <c r="AT109" s="129"/>
      <c r="AU109" s="129"/>
      <c r="AV109" s="129"/>
      <c r="AW109" s="129"/>
      <c r="AX109" s="125"/>
    </row>
    <row r="110" spans="1:50" ht="19.149999999999999" customHeight="1">
      <c r="A110" s="298"/>
      <c r="B110" s="299"/>
      <c r="C110" s="299"/>
      <c r="D110" s="300"/>
      <c r="E110" s="312" t="s">
        <v>208</v>
      </c>
      <c r="F110" s="312"/>
      <c r="G110" s="312"/>
      <c r="H110" s="312"/>
      <c r="I110" s="312"/>
      <c r="J110" s="312"/>
      <c r="K110" s="312"/>
      <c r="L110" s="312"/>
      <c r="M110" s="312"/>
      <c r="N110" s="312"/>
      <c r="O110" s="312"/>
      <c r="P110" s="313">
        <f>ROUND((P108+P109)*0.2,-1)</f>
        <v>0</v>
      </c>
      <c r="Q110" s="314"/>
      <c r="R110" s="314"/>
      <c r="S110" s="314"/>
      <c r="T110" s="315"/>
      <c r="U110" s="316" t="s">
        <v>220</v>
      </c>
      <c r="V110" s="317"/>
      <c r="W110" s="317"/>
      <c r="X110" s="317"/>
      <c r="Y110" s="317"/>
      <c r="Z110" s="317"/>
      <c r="AA110" s="317"/>
      <c r="AB110" s="317"/>
      <c r="AC110" s="317"/>
      <c r="AD110" s="317"/>
      <c r="AE110" s="317"/>
      <c r="AF110" s="317"/>
      <c r="AG110" s="317"/>
      <c r="AH110" s="317"/>
      <c r="AI110" s="317"/>
      <c r="AJ110" s="317"/>
      <c r="AK110" s="317"/>
      <c r="AL110" s="317"/>
      <c r="AM110" s="317"/>
      <c r="AN110" s="317"/>
      <c r="AO110" s="317"/>
      <c r="AP110" s="317"/>
      <c r="AQ110" s="317"/>
      <c r="AR110" s="317"/>
      <c r="AS110" s="317"/>
      <c r="AT110" s="317"/>
      <c r="AU110" s="317"/>
      <c r="AV110" s="317"/>
      <c r="AW110" s="317"/>
      <c r="AX110" s="318"/>
    </row>
    <row r="111" spans="1:50" ht="19.149999999999999" customHeight="1">
      <c r="A111" s="301"/>
      <c r="B111" s="302"/>
      <c r="C111" s="302"/>
      <c r="D111" s="303"/>
      <c r="E111" s="319" t="s">
        <v>92</v>
      </c>
      <c r="F111" s="319"/>
      <c r="G111" s="319"/>
      <c r="H111" s="319"/>
      <c r="I111" s="319"/>
      <c r="J111" s="319"/>
      <c r="K111" s="319"/>
      <c r="L111" s="319"/>
      <c r="M111" s="319"/>
      <c r="N111" s="319"/>
      <c r="O111" s="319"/>
      <c r="P111" s="320">
        <f>SUM(P108:P110)</f>
        <v>0</v>
      </c>
      <c r="Q111" s="321"/>
      <c r="R111" s="321"/>
      <c r="S111" s="321"/>
      <c r="T111" s="321"/>
      <c r="U111" s="316" t="s">
        <v>221</v>
      </c>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8"/>
    </row>
    <row r="112" spans="1:50" ht="19.149999999999999" customHeight="1" thickBot="1">
      <c r="A112" s="268" t="s">
        <v>88</v>
      </c>
      <c r="B112" s="268"/>
      <c r="C112" s="268"/>
      <c r="D112" s="268"/>
      <c r="E112" s="268"/>
      <c r="F112" s="268"/>
      <c r="G112" s="268"/>
      <c r="H112" s="268"/>
      <c r="I112" s="268"/>
      <c r="J112" s="268"/>
      <c r="K112" s="268"/>
      <c r="L112" s="268"/>
      <c r="M112" s="268"/>
      <c r="N112" s="268"/>
      <c r="O112" s="268"/>
      <c r="P112" s="269">
        <f>ROUND(P111*0.3,-1)</f>
        <v>0</v>
      </c>
      <c r="Q112" s="270"/>
      <c r="R112" s="270"/>
      <c r="S112" s="270"/>
      <c r="T112" s="270"/>
      <c r="U112" s="271" t="s">
        <v>93</v>
      </c>
      <c r="V112" s="272"/>
      <c r="W112" s="272"/>
      <c r="X112" s="272"/>
      <c r="Y112" s="272"/>
      <c r="Z112" s="272"/>
      <c r="AA112" s="272"/>
      <c r="AB112" s="272"/>
      <c r="AC112" s="272"/>
      <c r="AD112" s="272"/>
      <c r="AE112" s="272"/>
      <c r="AF112" s="272"/>
      <c r="AG112" s="272"/>
      <c r="AH112" s="272"/>
      <c r="AI112" s="272"/>
      <c r="AJ112" s="272"/>
      <c r="AK112" s="272"/>
      <c r="AL112" s="272"/>
      <c r="AM112" s="272"/>
      <c r="AN112" s="272"/>
      <c r="AO112" s="272"/>
      <c r="AP112" s="272"/>
      <c r="AQ112" s="272"/>
      <c r="AR112" s="272"/>
      <c r="AS112" s="272"/>
      <c r="AT112" s="272"/>
      <c r="AU112" s="272"/>
      <c r="AV112" s="272"/>
      <c r="AW112" s="272"/>
      <c r="AX112" s="273"/>
    </row>
    <row r="113" spans="1:50" ht="19.149999999999999" customHeight="1" thickTop="1" thickBot="1">
      <c r="A113" s="274" t="s">
        <v>96</v>
      </c>
      <c r="B113" s="274"/>
      <c r="C113" s="274"/>
      <c r="D113" s="274"/>
      <c r="E113" s="274"/>
      <c r="F113" s="274"/>
      <c r="G113" s="274"/>
      <c r="H113" s="274"/>
      <c r="I113" s="274"/>
      <c r="J113" s="274"/>
      <c r="K113" s="274"/>
      <c r="L113" s="274"/>
      <c r="M113" s="274"/>
      <c r="N113" s="274"/>
      <c r="O113" s="275"/>
      <c r="P113" s="276">
        <f>P111+P112</f>
        <v>0</v>
      </c>
      <c r="Q113" s="277"/>
      <c r="R113" s="277"/>
      <c r="S113" s="277"/>
      <c r="T113" s="278"/>
      <c r="U113" s="279"/>
      <c r="V113" s="279"/>
      <c r="W113" s="279"/>
      <c r="X113" s="279"/>
      <c r="Y113" s="279"/>
      <c r="Z113" s="279"/>
      <c r="AA113" s="279"/>
      <c r="AB113" s="279"/>
      <c r="AC113" s="279"/>
      <c r="AD113" s="279"/>
      <c r="AE113" s="279"/>
      <c r="AF113" s="279"/>
      <c r="AG113" s="279"/>
      <c r="AH113" s="279"/>
      <c r="AI113" s="279"/>
      <c r="AJ113" s="279"/>
      <c r="AK113" s="279"/>
      <c r="AL113" s="279"/>
      <c r="AM113" s="279"/>
      <c r="AN113" s="279"/>
      <c r="AO113" s="279"/>
      <c r="AP113" s="279"/>
      <c r="AQ113" s="279"/>
      <c r="AR113" s="279"/>
      <c r="AS113" s="279"/>
      <c r="AT113" s="279"/>
      <c r="AU113" s="279"/>
      <c r="AV113" s="279"/>
      <c r="AW113" s="279"/>
      <c r="AX113" s="280"/>
    </row>
    <row r="114" spans="1:50" ht="19.149999999999999" customHeight="1" thickBot="1">
      <c r="A114" s="281" t="s">
        <v>97</v>
      </c>
      <c r="B114" s="282"/>
      <c r="C114" s="282"/>
      <c r="D114" s="282"/>
      <c r="E114" s="282"/>
      <c r="F114" s="282"/>
      <c r="G114" s="282"/>
      <c r="H114" s="282"/>
      <c r="I114" s="282"/>
      <c r="J114" s="282"/>
      <c r="K114" s="282"/>
      <c r="L114" s="282"/>
      <c r="M114" s="282"/>
      <c r="N114" s="282"/>
      <c r="O114" s="283"/>
      <c r="P114" s="284">
        <f>ROUNDDOWN((U114+1)*P113,0)</f>
        <v>0</v>
      </c>
      <c r="Q114" s="285"/>
      <c r="R114" s="285"/>
      <c r="S114" s="285"/>
      <c r="T114" s="286"/>
      <c r="U114" s="287">
        <v>0.1</v>
      </c>
      <c r="V114" s="288"/>
      <c r="W114" s="288"/>
      <c r="X114" s="288"/>
      <c r="Y114" s="289"/>
      <c r="Z114" s="289"/>
      <c r="AA114" s="289"/>
      <c r="AB114" s="289"/>
      <c r="AC114" s="289"/>
      <c r="AD114" s="289"/>
      <c r="AE114" s="289"/>
      <c r="AF114" s="289"/>
      <c r="AG114" s="289"/>
      <c r="AH114" s="289"/>
      <c r="AI114" s="289"/>
      <c r="AJ114" s="289"/>
      <c r="AK114" s="289"/>
      <c r="AL114" s="289"/>
      <c r="AM114" s="289"/>
      <c r="AN114" s="289"/>
      <c r="AO114" s="289"/>
      <c r="AP114" s="289"/>
      <c r="AQ114" s="289"/>
      <c r="AR114" s="289"/>
      <c r="AS114" s="289"/>
      <c r="AT114" s="289"/>
      <c r="AU114" s="289"/>
      <c r="AV114" s="289"/>
      <c r="AW114" s="289"/>
      <c r="AX114" s="290"/>
    </row>
    <row r="115" spans="1:50" ht="21" customHeight="1"/>
    <row r="116" spans="1:50" ht="21" customHeight="1"/>
    <row r="117" spans="1:50" ht="21" customHeight="1"/>
    <row r="118" spans="1:50" ht="21" customHeight="1"/>
    <row r="119" spans="1:50" ht="21" customHeight="1"/>
    <row r="120" spans="1:50" ht="21" customHeight="1"/>
    <row r="121" spans="1:50" ht="21" customHeight="1"/>
    <row r="122" spans="1:50" ht="21" customHeight="1"/>
    <row r="123" spans="1:50" ht="21" customHeight="1"/>
    <row r="124" spans="1:50" ht="21" customHeight="1"/>
    <row r="125" spans="1:50" ht="21" customHeight="1"/>
    <row r="126" spans="1:50" ht="21" customHeight="1"/>
    <row r="127" spans="1:50" ht="21" customHeight="1"/>
    <row r="128" spans="1:50"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sheetData>
  <mergeCells count="256">
    <mergeCell ref="E49:V49"/>
    <mergeCell ref="W49:AA49"/>
    <mergeCell ref="AB49:AX49"/>
    <mergeCell ref="AB51:AX51"/>
    <mergeCell ref="A52:V52"/>
    <mergeCell ref="A53:V53"/>
    <mergeCell ref="AB54:AE54"/>
    <mergeCell ref="AF54:AX54"/>
    <mergeCell ref="AB44:AE44"/>
    <mergeCell ref="E45:V45"/>
    <mergeCell ref="AB45:AE45"/>
    <mergeCell ref="E46:V46"/>
    <mergeCell ref="E47:V47"/>
    <mergeCell ref="W47:AA47"/>
    <mergeCell ref="AB47:AE47"/>
    <mergeCell ref="E48:V48"/>
    <mergeCell ref="W48:AA48"/>
    <mergeCell ref="AB48:AE48"/>
    <mergeCell ref="A112:O112"/>
    <mergeCell ref="P112:T112"/>
    <mergeCell ref="U112:AX112"/>
    <mergeCell ref="A113:O113"/>
    <mergeCell ref="P113:T113"/>
    <mergeCell ref="U113:AX113"/>
    <mergeCell ref="A114:O114"/>
    <mergeCell ref="P114:T114"/>
    <mergeCell ref="U114:X114"/>
    <mergeCell ref="Y114:AX114"/>
    <mergeCell ref="A107:D107"/>
    <mergeCell ref="E107:O107"/>
    <mergeCell ref="P107:T107"/>
    <mergeCell ref="U107:AX107"/>
    <mergeCell ref="A108:D111"/>
    <mergeCell ref="E108:O108"/>
    <mergeCell ref="P108:T108"/>
    <mergeCell ref="U108:X108"/>
    <mergeCell ref="E109:O109"/>
    <mergeCell ref="P109:T109"/>
    <mergeCell ref="U109:X109"/>
    <mergeCell ref="E110:O110"/>
    <mergeCell ref="P110:T110"/>
    <mergeCell ref="U110:AX110"/>
    <mergeCell ref="E111:O111"/>
    <mergeCell ref="P111:T111"/>
    <mergeCell ref="U111:AX111"/>
    <mergeCell ref="A102:O102"/>
    <mergeCell ref="P102:T102"/>
    <mergeCell ref="U102:AX102"/>
    <mergeCell ref="A103:O103"/>
    <mergeCell ref="P103:T103"/>
    <mergeCell ref="U103:AX103"/>
    <mergeCell ref="A104:O104"/>
    <mergeCell ref="P104:T104"/>
    <mergeCell ref="U104:X104"/>
    <mergeCell ref="Y104:AX104"/>
    <mergeCell ref="A97:D97"/>
    <mergeCell ref="E97:O97"/>
    <mergeCell ref="P97:T97"/>
    <mergeCell ref="U97:AX97"/>
    <mergeCell ref="A98:D101"/>
    <mergeCell ref="E98:O98"/>
    <mergeCell ref="P98:T98"/>
    <mergeCell ref="U98:X98"/>
    <mergeCell ref="E99:O99"/>
    <mergeCell ref="P99:T99"/>
    <mergeCell ref="U99:X99"/>
    <mergeCell ref="E100:O100"/>
    <mergeCell ref="P100:T100"/>
    <mergeCell ref="U100:AX100"/>
    <mergeCell ref="E101:O101"/>
    <mergeCell ref="P101:T101"/>
    <mergeCell ref="U101:AX101"/>
    <mergeCell ref="A80:O80"/>
    <mergeCell ref="P80:T80"/>
    <mergeCell ref="U80:AX80"/>
    <mergeCell ref="A81:O81"/>
    <mergeCell ref="P81:T81"/>
    <mergeCell ref="U81:AX81"/>
    <mergeCell ref="A82:O82"/>
    <mergeCell ref="P82:T82"/>
    <mergeCell ref="U82:X82"/>
    <mergeCell ref="AE82:AG82"/>
    <mergeCell ref="A38:D38"/>
    <mergeCell ref="E38:V38"/>
    <mergeCell ref="W38:AA38"/>
    <mergeCell ref="AB38:AX38"/>
    <mergeCell ref="E39:V39"/>
    <mergeCell ref="W39:AA39"/>
    <mergeCell ref="AB39:AE39"/>
    <mergeCell ref="AH39:AI39"/>
    <mergeCell ref="AJ39:AX39"/>
    <mergeCell ref="E41:V41"/>
    <mergeCell ref="W41:AA41"/>
    <mergeCell ref="E42:V42"/>
    <mergeCell ref="W42:AA42"/>
    <mergeCell ref="E40:V40"/>
    <mergeCell ref="W40:AA40"/>
    <mergeCell ref="AB40:AE40"/>
    <mergeCell ref="A39:D51"/>
    <mergeCell ref="AB41:AE41"/>
    <mergeCell ref="AB42:AE42"/>
    <mergeCell ref="AB43:AE43"/>
    <mergeCell ref="E44:V44"/>
    <mergeCell ref="W34:AA34"/>
    <mergeCell ref="AB34:AX34"/>
    <mergeCell ref="AB35:AE35"/>
    <mergeCell ref="AF35:AX35"/>
    <mergeCell ref="AJ25:AX25"/>
    <mergeCell ref="E26:V27"/>
    <mergeCell ref="W26:AA27"/>
    <mergeCell ref="AB27:AE27"/>
    <mergeCell ref="AB28:AE28"/>
    <mergeCell ref="E31:V31"/>
    <mergeCell ref="W31:AA31"/>
    <mergeCell ref="AB31:AX31"/>
    <mergeCell ref="E29:V29"/>
    <mergeCell ref="W29:AA29"/>
    <mergeCell ref="AB29:AE29"/>
    <mergeCell ref="AD1:AG1"/>
    <mergeCell ref="AH1:AW1"/>
    <mergeCell ref="AD2:AG3"/>
    <mergeCell ref="AH2:AW2"/>
    <mergeCell ref="AH3:AW3"/>
    <mergeCell ref="AL4:AN4"/>
    <mergeCell ref="AP4:AQ4"/>
    <mergeCell ref="AS4:AT4"/>
    <mergeCell ref="J5:V5"/>
    <mergeCell ref="U79:AX79"/>
    <mergeCell ref="Y5:AC5"/>
    <mergeCell ref="AE5:AI5"/>
    <mergeCell ref="AI11:AX11"/>
    <mergeCell ref="AI12:AU12"/>
    <mergeCell ref="AI14:AU14"/>
    <mergeCell ref="E28:V28"/>
    <mergeCell ref="W28:AA28"/>
    <mergeCell ref="E30:V30"/>
    <mergeCell ref="W30:AA30"/>
    <mergeCell ref="AB30:AX30"/>
    <mergeCell ref="A35:V35"/>
    <mergeCell ref="W35:AA35"/>
    <mergeCell ref="A33:V33"/>
    <mergeCell ref="W33:AA33"/>
    <mergeCell ref="AB33:AX33"/>
    <mergeCell ref="A34:V34"/>
    <mergeCell ref="U72:X72"/>
    <mergeCell ref="A71:O71"/>
    <mergeCell ref="P71:T71"/>
    <mergeCell ref="A72:O72"/>
    <mergeCell ref="U76:X76"/>
    <mergeCell ref="E77:O77"/>
    <mergeCell ref="P77:T77"/>
    <mergeCell ref="U77:X77"/>
    <mergeCell ref="P72:T72"/>
    <mergeCell ref="P65:T65"/>
    <mergeCell ref="U65:AX65"/>
    <mergeCell ref="E68:O68"/>
    <mergeCell ref="P68:T68"/>
    <mergeCell ref="U68:AX68"/>
    <mergeCell ref="A70:O70"/>
    <mergeCell ref="P70:T70"/>
    <mergeCell ref="U70:AX70"/>
    <mergeCell ref="A76:D79"/>
    <mergeCell ref="E76:O76"/>
    <mergeCell ref="P76:T76"/>
    <mergeCell ref="E78:O78"/>
    <mergeCell ref="P78:T78"/>
    <mergeCell ref="U78:AX78"/>
    <mergeCell ref="E79:O79"/>
    <mergeCell ref="P79:T79"/>
    <mergeCell ref="A66:D69"/>
    <mergeCell ref="E66:O66"/>
    <mergeCell ref="P66:T66"/>
    <mergeCell ref="U66:X66"/>
    <mergeCell ref="A75:D75"/>
    <mergeCell ref="E75:O75"/>
    <mergeCell ref="A24:D24"/>
    <mergeCell ref="E24:V24"/>
    <mergeCell ref="W24:AA24"/>
    <mergeCell ref="AB24:AX24"/>
    <mergeCell ref="A25:D32"/>
    <mergeCell ref="E25:V25"/>
    <mergeCell ref="W25:AA25"/>
    <mergeCell ref="AB25:AE25"/>
    <mergeCell ref="AH25:AI25"/>
    <mergeCell ref="E32:V32"/>
    <mergeCell ref="W32:AA32"/>
    <mergeCell ref="AB32:AX32"/>
    <mergeCell ref="P75:T75"/>
    <mergeCell ref="U75:AX75"/>
    <mergeCell ref="A65:D65"/>
    <mergeCell ref="E65:O65"/>
    <mergeCell ref="U71:AX71"/>
    <mergeCell ref="E67:O67"/>
    <mergeCell ref="P67:T67"/>
    <mergeCell ref="U67:X67"/>
    <mergeCell ref="E69:O69"/>
    <mergeCell ref="P69:T69"/>
    <mergeCell ref="U69:AX69"/>
    <mergeCell ref="AE72:AG72"/>
    <mergeCell ref="AR72:AT72"/>
    <mergeCell ref="A56:V56"/>
    <mergeCell ref="W56:AA56"/>
    <mergeCell ref="AB56:AE56"/>
    <mergeCell ref="AF56:AX56"/>
    <mergeCell ref="E50:V50"/>
    <mergeCell ref="W50:AA50"/>
    <mergeCell ref="AB50:AX50"/>
    <mergeCell ref="E51:V51"/>
    <mergeCell ref="W51:AA51"/>
    <mergeCell ref="W52:AA52"/>
    <mergeCell ref="AB52:AX52"/>
    <mergeCell ref="W53:AA53"/>
    <mergeCell ref="AB53:AX53"/>
    <mergeCell ref="Z20:AH20"/>
    <mergeCell ref="AJ20:AQ20"/>
    <mergeCell ref="I16:AX16"/>
    <mergeCell ref="A54:V54"/>
    <mergeCell ref="W54:AA54"/>
    <mergeCell ref="A55:V55"/>
    <mergeCell ref="W55:AA55"/>
    <mergeCell ref="AB55:AX55"/>
    <mergeCell ref="B20:J20"/>
    <mergeCell ref="L20:S20"/>
    <mergeCell ref="W46:AA46"/>
    <mergeCell ref="E43:V43"/>
    <mergeCell ref="W43:AA43"/>
    <mergeCell ref="W44:AA44"/>
    <mergeCell ref="W45:AA45"/>
    <mergeCell ref="AB46:AE46"/>
    <mergeCell ref="A85:D85"/>
    <mergeCell ref="E85:O85"/>
    <mergeCell ref="P85:T85"/>
    <mergeCell ref="U85:AX85"/>
    <mergeCell ref="A86:D89"/>
    <mergeCell ref="E86:O86"/>
    <mergeCell ref="P86:T86"/>
    <mergeCell ref="U86:X86"/>
    <mergeCell ref="E87:O87"/>
    <mergeCell ref="P87:T87"/>
    <mergeCell ref="U87:X87"/>
    <mergeCell ref="E88:O88"/>
    <mergeCell ref="P88:T88"/>
    <mergeCell ref="U88:AX88"/>
    <mergeCell ref="E89:O89"/>
    <mergeCell ref="P89:T89"/>
    <mergeCell ref="U89:AX89"/>
    <mergeCell ref="A90:O90"/>
    <mergeCell ref="P90:T90"/>
    <mergeCell ref="U90:AX90"/>
    <mergeCell ref="A91:O91"/>
    <mergeCell ref="P91:T91"/>
    <mergeCell ref="U91:AX91"/>
    <mergeCell ref="A92:O92"/>
    <mergeCell ref="P92:T92"/>
    <mergeCell ref="U92:X92"/>
    <mergeCell ref="Y92:AX92"/>
  </mergeCells>
  <phoneticPr fontId="2"/>
  <dataValidations count="3">
    <dataValidation type="list" allowBlank="1" showInputMessage="1" showErrorMessage="1" sqref="V65507:V65516 JR65507:JR65516 TN65507:TN65516 ADJ65507:ADJ65516 ANF65507:ANF65516 AXB65507:AXB65516 BGX65507:BGX65516 BQT65507:BQT65516 CAP65507:CAP65516 CKL65507:CKL65516 CUH65507:CUH65516 DED65507:DED65516 DNZ65507:DNZ65516 DXV65507:DXV65516 EHR65507:EHR65516 ERN65507:ERN65516 FBJ65507:FBJ65516 FLF65507:FLF65516 FVB65507:FVB65516 GEX65507:GEX65516 GOT65507:GOT65516 GYP65507:GYP65516 HIL65507:HIL65516 HSH65507:HSH65516 ICD65507:ICD65516 ILZ65507:ILZ65516 IVV65507:IVV65516 JFR65507:JFR65516 JPN65507:JPN65516 JZJ65507:JZJ65516 KJF65507:KJF65516 KTB65507:KTB65516 LCX65507:LCX65516 LMT65507:LMT65516 LWP65507:LWP65516 MGL65507:MGL65516 MQH65507:MQH65516 NAD65507:NAD65516 NJZ65507:NJZ65516 NTV65507:NTV65516 ODR65507:ODR65516 ONN65507:ONN65516 OXJ65507:OXJ65516 PHF65507:PHF65516 PRB65507:PRB65516 QAX65507:QAX65516 QKT65507:QKT65516 QUP65507:QUP65516 REL65507:REL65516 ROH65507:ROH65516 RYD65507:RYD65516 SHZ65507:SHZ65516 SRV65507:SRV65516 TBR65507:TBR65516 TLN65507:TLN65516 TVJ65507:TVJ65516 UFF65507:UFF65516 UPB65507:UPB65516 UYX65507:UYX65516 VIT65507:VIT65516 VSP65507:VSP65516 WCL65507:WCL65516 WMH65507:WMH65516 WWD65507:WWD65516 V131043:V131052 JR131043:JR131052 TN131043:TN131052 ADJ131043:ADJ131052 ANF131043:ANF131052 AXB131043:AXB131052 BGX131043:BGX131052 BQT131043:BQT131052 CAP131043:CAP131052 CKL131043:CKL131052 CUH131043:CUH131052 DED131043:DED131052 DNZ131043:DNZ131052 DXV131043:DXV131052 EHR131043:EHR131052 ERN131043:ERN131052 FBJ131043:FBJ131052 FLF131043:FLF131052 FVB131043:FVB131052 GEX131043:GEX131052 GOT131043:GOT131052 GYP131043:GYP131052 HIL131043:HIL131052 HSH131043:HSH131052 ICD131043:ICD131052 ILZ131043:ILZ131052 IVV131043:IVV131052 JFR131043:JFR131052 JPN131043:JPN131052 JZJ131043:JZJ131052 KJF131043:KJF131052 KTB131043:KTB131052 LCX131043:LCX131052 LMT131043:LMT131052 LWP131043:LWP131052 MGL131043:MGL131052 MQH131043:MQH131052 NAD131043:NAD131052 NJZ131043:NJZ131052 NTV131043:NTV131052 ODR131043:ODR131052 ONN131043:ONN131052 OXJ131043:OXJ131052 PHF131043:PHF131052 PRB131043:PRB131052 QAX131043:QAX131052 QKT131043:QKT131052 QUP131043:QUP131052 REL131043:REL131052 ROH131043:ROH131052 RYD131043:RYD131052 SHZ131043:SHZ131052 SRV131043:SRV131052 TBR131043:TBR131052 TLN131043:TLN131052 TVJ131043:TVJ131052 UFF131043:UFF131052 UPB131043:UPB131052 UYX131043:UYX131052 VIT131043:VIT131052 VSP131043:VSP131052 WCL131043:WCL131052 WMH131043:WMH131052 WWD131043:WWD131052 V196579:V196588 JR196579:JR196588 TN196579:TN196588 ADJ196579:ADJ196588 ANF196579:ANF196588 AXB196579:AXB196588 BGX196579:BGX196588 BQT196579:BQT196588 CAP196579:CAP196588 CKL196579:CKL196588 CUH196579:CUH196588 DED196579:DED196588 DNZ196579:DNZ196588 DXV196579:DXV196588 EHR196579:EHR196588 ERN196579:ERN196588 FBJ196579:FBJ196588 FLF196579:FLF196588 FVB196579:FVB196588 GEX196579:GEX196588 GOT196579:GOT196588 GYP196579:GYP196588 HIL196579:HIL196588 HSH196579:HSH196588 ICD196579:ICD196588 ILZ196579:ILZ196588 IVV196579:IVV196588 JFR196579:JFR196588 JPN196579:JPN196588 JZJ196579:JZJ196588 KJF196579:KJF196588 KTB196579:KTB196588 LCX196579:LCX196588 LMT196579:LMT196588 LWP196579:LWP196588 MGL196579:MGL196588 MQH196579:MQH196588 NAD196579:NAD196588 NJZ196579:NJZ196588 NTV196579:NTV196588 ODR196579:ODR196588 ONN196579:ONN196588 OXJ196579:OXJ196588 PHF196579:PHF196588 PRB196579:PRB196588 QAX196579:QAX196588 QKT196579:QKT196588 QUP196579:QUP196588 REL196579:REL196588 ROH196579:ROH196588 RYD196579:RYD196588 SHZ196579:SHZ196588 SRV196579:SRV196588 TBR196579:TBR196588 TLN196579:TLN196588 TVJ196579:TVJ196588 UFF196579:UFF196588 UPB196579:UPB196588 UYX196579:UYX196588 VIT196579:VIT196588 VSP196579:VSP196588 WCL196579:WCL196588 WMH196579:WMH196588 WWD196579:WWD196588 V262115:V262124 JR262115:JR262124 TN262115:TN262124 ADJ262115:ADJ262124 ANF262115:ANF262124 AXB262115:AXB262124 BGX262115:BGX262124 BQT262115:BQT262124 CAP262115:CAP262124 CKL262115:CKL262124 CUH262115:CUH262124 DED262115:DED262124 DNZ262115:DNZ262124 DXV262115:DXV262124 EHR262115:EHR262124 ERN262115:ERN262124 FBJ262115:FBJ262124 FLF262115:FLF262124 FVB262115:FVB262124 GEX262115:GEX262124 GOT262115:GOT262124 GYP262115:GYP262124 HIL262115:HIL262124 HSH262115:HSH262124 ICD262115:ICD262124 ILZ262115:ILZ262124 IVV262115:IVV262124 JFR262115:JFR262124 JPN262115:JPN262124 JZJ262115:JZJ262124 KJF262115:KJF262124 KTB262115:KTB262124 LCX262115:LCX262124 LMT262115:LMT262124 LWP262115:LWP262124 MGL262115:MGL262124 MQH262115:MQH262124 NAD262115:NAD262124 NJZ262115:NJZ262124 NTV262115:NTV262124 ODR262115:ODR262124 ONN262115:ONN262124 OXJ262115:OXJ262124 PHF262115:PHF262124 PRB262115:PRB262124 QAX262115:QAX262124 QKT262115:QKT262124 QUP262115:QUP262124 REL262115:REL262124 ROH262115:ROH262124 RYD262115:RYD262124 SHZ262115:SHZ262124 SRV262115:SRV262124 TBR262115:TBR262124 TLN262115:TLN262124 TVJ262115:TVJ262124 UFF262115:UFF262124 UPB262115:UPB262124 UYX262115:UYX262124 VIT262115:VIT262124 VSP262115:VSP262124 WCL262115:WCL262124 WMH262115:WMH262124 WWD262115:WWD262124 V327651:V327660 JR327651:JR327660 TN327651:TN327660 ADJ327651:ADJ327660 ANF327651:ANF327660 AXB327651:AXB327660 BGX327651:BGX327660 BQT327651:BQT327660 CAP327651:CAP327660 CKL327651:CKL327660 CUH327651:CUH327660 DED327651:DED327660 DNZ327651:DNZ327660 DXV327651:DXV327660 EHR327651:EHR327660 ERN327651:ERN327660 FBJ327651:FBJ327660 FLF327651:FLF327660 FVB327651:FVB327660 GEX327651:GEX327660 GOT327651:GOT327660 GYP327651:GYP327660 HIL327651:HIL327660 HSH327651:HSH327660 ICD327651:ICD327660 ILZ327651:ILZ327660 IVV327651:IVV327660 JFR327651:JFR327660 JPN327651:JPN327660 JZJ327651:JZJ327660 KJF327651:KJF327660 KTB327651:KTB327660 LCX327651:LCX327660 LMT327651:LMT327660 LWP327651:LWP327660 MGL327651:MGL327660 MQH327651:MQH327660 NAD327651:NAD327660 NJZ327651:NJZ327660 NTV327651:NTV327660 ODR327651:ODR327660 ONN327651:ONN327660 OXJ327651:OXJ327660 PHF327651:PHF327660 PRB327651:PRB327660 QAX327651:QAX327660 QKT327651:QKT327660 QUP327651:QUP327660 REL327651:REL327660 ROH327651:ROH327660 RYD327651:RYD327660 SHZ327651:SHZ327660 SRV327651:SRV327660 TBR327651:TBR327660 TLN327651:TLN327660 TVJ327651:TVJ327660 UFF327651:UFF327660 UPB327651:UPB327660 UYX327651:UYX327660 VIT327651:VIT327660 VSP327651:VSP327660 WCL327651:WCL327660 WMH327651:WMH327660 WWD327651:WWD327660 V393187:V393196 JR393187:JR393196 TN393187:TN393196 ADJ393187:ADJ393196 ANF393187:ANF393196 AXB393187:AXB393196 BGX393187:BGX393196 BQT393187:BQT393196 CAP393187:CAP393196 CKL393187:CKL393196 CUH393187:CUH393196 DED393187:DED393196 DNZ393187:DNZ393196 DXV393187:DXV393196 EHR393187:EHR393196 ERN393187:ERN393196 FBJ393187:FBJ393196 FLF393187:FLF393196 FVB393187:FVB393196 GEX393187:GEX393196 GOT393187:GOT393196 GYP393187:GYP393196 HIL393187:HIL393196 HSH393187:HSH393196 ICD393187:ICD393196 ILZ393187:ILZ393196 IVV393187:IVV393196 JFR393187:JFR393196 JPN393187:JPN393196 JZJ393187:JZJ393196 KJF393187:KJF393196 KTB393187:KTB393196 LCX393187:LCX393196 LMT393187:LMT393196 LWP393187:LWP393196 MGL393187:MGL393196 MQH393187:MQH393196 NAD393187:NAD393196 NJZ393187:NJZ393196 NTV393187:NTV393196 ODR393187:ODR393196 ONN393187:ONN393196 OXJ393187:OXJ393196 PHF393187:PHF393196 PRB393187:PRB393196 QAX393187:QAX393196 QKT393187:QKT393196 QUP393187:QUP393196 REL393187:REL393196 ROH393187:ROH393196 RYD393187:RYD393196 SHZ393187:SHZ393196 SRV393187:SRV393196 TBR393187:TBR393196 TLN393187:TLN393196 TVJ393187:TVJ393196 UFF393187:UFF393196 UPB393187:UPB393196 UYX393187:UYX393196 VIT393187:VIT393196 VSP393187:VSP393196 WCL393187:WCL393196 WMH393187:WMH393196 WWD393187:WWD393196 V458723:V458732 JR458723:JR458732 TN458723:TN458732 ADJ458723:ADJ458732 ANF458723:ANF458732 AXB458723:AXB458732 BGX458723:BGX458732 BQT458723:BQT458732 CAP458723:CAP458732 CKL458723:CKL458732 CUH458723:CUH458732 DED458723:DED458732 DNZ458723:DNZ458732 DXV458723:DXV458732 EHR458723:EHR458732 ERN458723:ERN458732 FBJ458723:FBJ458732 FLF458723:FLF458732 FVB458723:FVB458732 GEX458723:GEX458732 GOT458723:GOT458732 GYP458723:GYP458732 HIL458723:HIL458732 HSH458723:HSH458732 ICD458723:ICD458732 ILZ458723:ILZ458732 IVV458723:IVV458732 JFR458723:JFR458732 JPN458723:JPN458732 JZJ458723:JZJ458732 KJF458723:KJF458732 KTB458723:KTB458732 LCX458723:LCX458732 LMT458723:LMT458732 LWP458723:LWP458732 MGL458723:MGL458732 MQH458723:MQH458732 NAD458723:NAD458732 NJZ458723:NJZ458732 NTV458723:NTV458732 ODR458723:ODR458732 ONN458723:ONN458732 OXJ458723:OXJ458732 PHF458723:PHF458732 PRB458723:PRB458732 QAX458723:QAX458732 QKT458723:QKT458732 QUP458723:QUP458732 REL458723:REL458732 ROH458723:ROH458732 RYD458723:RYD458732 SHZ458723:SHZ458732 SRV458723:SRV458732 TBR458723:TBR458732 TLN458723:TLN458732 TVJ458723:TVJ458732 UFF458723:UFF458732 UPB458723:UPB458732 UYX458723:UYX458732 VIT458723:VIT458732 VSP458723:VSP458732 WCL458723:WCL458732 WMH458723:WMH458732 WWD458723:WWD458732 V524259:V524268 JR524259:JR524268 TN524259:TN524268 ADJ524259:ADJ524268 ANF524259:ANF524268 AXB524259:AXB524268 BGX524259:BGX524268 BQT524259:BQT524268 CAP524259:CAP524268 CKL524259:CKL524268 CUH524259:CUH524268 DED524259:DED524268 DNZ524259:DNZ524268 DXV524259:DXV524268 EHR524259:EHR524268 ERN524259:ERN524268 FBJ524259:FBJ524268 FLF524259:FLF524268 FVB524259:FVB524268 GEX524259:GEX524268 GOT524259:GOT524268 GYP524259:GYP524268 HIL524259:HIL524268 HSH524259:HSH524268 ICD524259:ICD524268 ILZ524259:ILZ524268 IVV524259:IVV524268 JFR524259:JFR524268 JPN524259:JPN524268 JZJ524259:JZJ524268 KJF524259:KJF524268 KTB524259:KTB524268 LCX524259:LCX524268 LMT524259:LMT524268 LWP524259:LWP524268 MGL524259:MGL524268 MQH524259:MQH524268 NAD524259:NAD524268 NJZ524259:NJZ524268 NTV524259:NTV524268 ODR524259:ODR524268 ONN524259:ONN524268 OXJ524259:OXJ524268 PHF524259:PHF524268 PRB524259:PRB524268 QAX524259:QAX524268 QKT524259:QKT524268 QUP524259:QUP524268 REL524259:REL524268 ROH524259:ROH524268 RYD524259:RYD524268 SHZ524259:SHZ524268 SRV524259:SRV524268 TBR524259:TBR524268 TLN524259:TLN524268 TVJ524259:TVJ524268 UFF524259:UFF524268 UPB524259:UPB524268 UYX524259:UYX524268 VIT524259:VIT524268 VSP524259:VSP524268 WCL524259:WCL524268 WMH524259:WMH524268 WWD524259:WWD524268 V589795:V589804 JR589795:JR589804 TN589795:TN589804 ADJ589795:ADJ589804 ANF589795:ANF589804 AXB589795:AXB589804 BGX589795:BGX589804 BQT589795:BQT589804 CAP589795:CAP589804 CKL589795:CKL589804 CUH589795:CUH589804 DED589795:DED589804 DNZ589795:DNZ589804 DXV589795:DXV589804 EHR589795:EHR589804 ERN589795:ERN589804 FBJ589795:FBJ589804 FLF589795:FLF589804 FVB589795:FVB589804 GEX589795:GEX589804 GOT589795:GOT589804 GYP589795:GYP589804 HIL589795:HIL589804 HSH589795:HSH589804 ICD589795:ICD589804 ILZ589795:ILZ589804 IVV589795:IVV589804 JFR589795:JFR589804 JPN589795:JPN589804 JZJ589795:JZJ589804 KJF589795:KJF589804 KTB589795:KTB589804 LCX589795:LCX589804 LMT589795:LMT589804 LWP589795:LWP589804 MGL589795:MGL589804 MQH589795:MQH589804 NAD589795:NAD589804 NJZ589795:NJZ589804 NTV589795:NTV589804 ODR589795:ODR589804 ONN589795:ONN589804 OXJ589795:OXJ589804 PHF589795:PHF589804 PRB589795:PRB589804 QAX589795:QAX589804 QKT589795:QKT589804 QUP589795:QUP589804 REL589795:REL589804 ROH589795:ROH589804 RYD589795:RYD589804 SHZ589795:SHZ589804 SRV589795:SRV589804 TBR589795:TBR589804 TLN589795:TLN589804 TVJ589795:TVJ589804 UFF589795:UFF589804 UPB589795:UPB589804 UYX589795:UYX589804 VIT589795:VIT589804 VSP589795:VSP589804 WCL589795:WCL589804 WMH589795:WMH589804 WWD589795:WWD589804 V655331:V655340 JR655331:JR655340 TN655331:TN655340 ADJ655331:ADJ655340 ANF655331:ANF655340 AXB655331:AXB655340 BGX655331:BGX655340 BQT655331:BQT655340 CAP655331:CAP655340 CKL655331:CKL655340 CUH655331:CUH655340 DED655331:DED655340 DNZ655331:DNZ655340 DXV655331:DXV655340 EHR655331:EHR655340 ERN655331:ERN655340 FBJ655331:FBJ655340 FLF655331:FLF655340 FVB655331:FVB655340 GEX655331:GEX655340 GOT655331:GOT655340 GYP655331:GYP655340 HIL655331:HIL655340 HSH655331:HSH655340 ICD655331:ICD655340 ILZ655331:ILZ655340 IVV655331:IVV655340 JFR655331:JFR655340 JPN655331:JPN655340 JZJ655331:JZJ655340 KJF655331:KJF655340 KTB655331:KTB655340 LCX655331:LCX655340 LMT655331:LMT655340 LWP655331:LWP655340 MGL655331:MGL655340 MQH655331:MQH655340 NAD655331:NAD655340 NJZ655331:NJZ655340 NTV655331:NTV655340 ODR655331:ODR655340 ONN655331:ONN655340 OXJ655331:OXJ655340 PHF655331:PHF655340 PRB655331:PRB655340 QAX655331:QAX655340 QKT655331:QKT655340 QUP655331:QUP655340 REL655331:REL655340 ROH655331:ROH655340 RYD655331:RYD655340 SHZ655331:SHZ655340 SRV655331:SRV655340 TBR655331:TBR655340 TLN655331:TLN655340 TVJ655331:TVJ655340 UFF655331:UFF655340 UPB655331:UPB655340 UYX655331:UYX655340 VIT655331:VIT655340 VSP655331:VSP655340 WCL655331:WCL655340 WMH655331:WMH655340 WWD655331:WWD655340 V720867:V720876 JR720867:JR720876 TN720867:TN720876 ADJ720867:ADJ720876 ANF720867:ANF720876 AXB720867:AXB720876 BGX720867:BGX720876 BQT720867:BQT720876 CAP720867:CAP720876 CKL720867:CKL720876 CUH720867:CUH720876 DED720867:DED720876 DNZ720867:DNZ720876 DXV720867:DXV720876 EHR720867:EHR720876 ERN720867:ERN720876 FBJ720867:FBJ720876 FLF720867:FLF720876 FVB720867:FVB720876 GEX720867:GEX720876 GOT720867:GOT720876 GYP720867:GYP720876 HIL720867:HIL720876 HSH720867:HSH720876 ICD720867:ICD720876 ILZ720867:ILZ720876 IVV720867:IVV720876 JFR720867:JFR720876 JPN720867:JPN720876 JZJ720867:JZJ720876 KJF720867:KJF720876 KTB720867:KTB720876 LCX720867:LCX720876 LMT720867:LMT720876 LWP720867:LWP720876 MGL720867:MGL720876 MQH720867:MQH720876 NAD720867:NAD720876 NJZ720867:NJZ720876 NTV720867:NTV720876 ODR720867:ODR720876 ONN720867:ONN720876 OXJ720867:OXJ720876 PHF720867:PHF720876 PRB720867:PRB720876 QAX720867:QAX720876 QKT720867:QKT720876 QUP720867:QUP720876 REL720867:REL720876 ROH720867:ROH720876 RYD720867:RYD720876 SHZ720867:SHZ720876 SRV720867:SRV720876 TBR720867:TBR720876 TLN720867:TLN720876 TVJ720867:TVJ720876 UFF720867:UFF720876 UPB720867:UPB720876 UYX720867:UYX720876 VIT720867:VIT720876 VSP720867:VSP720876 WCL720867:WCL720876 WMH720867:WMH720876 WWD720867:WWD720876 V786403:V786412 JR786403:JR786412 TN786403:TN786412 ADJ786403:ADJ786412 ANF786403:ANF786412 AXB786403:AXB786412 BGX786403:BGX786412 BQT786403:BQT786412 CAP786403:CAP786412 CKL786403:CKL786412 CUH786403:CUH786412 DED786403:DED786412 DNZ786403:DNZ786412 DXV786403:DXV786412 EHR786403:EHR786412 ERN786403:ERN786412 FBJ786403:FBJ786412 FLF786403:FLF786412 FVB786403:FVB786412 GEX786403:GEX786412 GOT786403:GOT786412 GYP786403:GYP786412 HIL786403:HIL786412 HSH786403:HSH786412 ICD786403:ICD786412 ILZ786403:ILZ786412 IVV786403:IVV786412 JFR786403:JFR786412 JPN786403:JPN786412 JZJ786403:JZJ786412 KJF786403:KJF786412 KTB786403:KTB786412 LCX786403:LCX786412 LMT786403:LMT786412 LWP786403:LWP786412 MGL786403:MGL786412 MQH786403:MQH786412 NAD786403:NAD786412 NJZ786403:NJZ786412 NTV786403:NTV786412 ODR786403:ODR786412 ONN786403:ONN786412 OXJ786403:OXJ786412 PHF786403:PHF786412 PRB786403:PRB786412 QAX786403:QAX786412 QKT786403:QKT786412 QUP786403:QUP786412 REL786403:REL786412 ROH786403:ROH786412 RYD786403:RYD786412 SHZ786403:SHZ786412 SRV786403:SRV786412 TBR786403:TBR786412 TLN786403:TLN786412 TVJ786403:TVJ786412 UFF786403:UFF786412 UPB786403:UPB786412 UYX786403:UYX786412 VIT786403:VIT786412 VSP786403:VSP786412 WCL786403:WCL786412 WMH786403:WMH786412 WWD786403:WWD786412 V851939:V851948 JR851939:JR851948 TN851939:TN851948 ADJ851939:ADJ851948 ANF851939:ANF851948 AXB851939:AXB851948 BGX851939:BGX851948 BQT851939:BQT851948 CAP851939:CAP851948 CKL851939:CKL851948 CUH851939:CUH851948 DED851939:DED851948 DNZ851939:DNZ851948 DXV851939:DXV851948 EHR851939:EHR851948 ERN851939:ERN851948 FBJ851939:FBJ851948 FLF851939:FLF851948 FVB851939:FVB851948 GEX851939:GEX851948 GOT851939:GOT851948 GYP851939:GYP851948 HIL851939:HIL851948 HSH851939:HSH851948 ICD851939:ICD851948 ILZ851939:ILZ851948 IVV851939:IVV851948 JFR851939:JFR851948 JPN851939:JPN851948 JZJ851939:JZJ851948 KJF851939:KJF851948 KTB851939:KTB851948 LCX851939:LCX851948 LMT851939:LMT851948 LWP851939:LWP851948 MGL851939:MGL851948 MQH851939:MQH851948 NAD851939:NAD851948 NJZ851939:NJZ851948 NTV851939:NTV851948 ODR851939:ODR851948 ONN851939:ONN851948 OXJ851939:OXJ851948 PHF851939:PHF851948 PRB851939:PRB851948 QAX851939:QAX851948 QKT851939:QKT851948 QUP851939:QUP851948 REL851939:REL851948 ROH851939:ROH851948 RYD851939:RYD851948 SHZ851939:SHZ851948 SRV851939:SRV851948 TBR851939:TBR851948 TLN851939:TLN851948 TVJ851939:TVJ851948 UFF851939:UFF851948 UPB851939:UPB851948 UYX851939:UYX851948 VIT851939:VIT851948 VSP851939:VSP851948 WCL851939:WCL851948 WMH851939:WMH851948 WWD851939:WWD851948 V917475:V917484 JR917475:JR917484 TN917475:TN917484 ADJ917475:ADJ917484 ANF917475:ANF917484 AXB917475:AXB917484 BGX917475:BGX917484 BQT917475:BQT917484 CAP917475:CAP917484 CKL917475:CKL917484 CUH917475:CUH917484 DED917475:DED917484 DNZ917475:DNZ917484 DXV917475:DXV917484 EHR917475:EHR917484 ERN917475:ERN917484 FBJ917475:FBJ917484 FLF917475:FLF917484 FVB917475:FVB917484 GEX917475:GEX917484 GOT917475:GOT917484 GYP917475:GYP917484 HIL917475:HIL917484 HSH917475:HSH917484 ICD917475:ICD917484 ILZ917475:ILZ917484 IVV917475:IVV917484 JFR917475:JFR917484 JPN917475:JPN917484 JZJ917475:JZJ917484 KJF917475:KJF917484 KTB917475:KTB917484 LCX917475:LCX917484 LMT917475:LMT917484 LWP917475:LWP917484 MGL917475:MGL917484 MQH917475:MQH917484 NAD917475:NAD917484 NJZ917475:NJZ917484 NTV917475:NTV917484 ODR917475:ODR917484 ONN917475:ONN917484 OXJ917475:OXJ917484 PHF917475:PHF917484 PRB917475:PRB917484 QAX917475:QAX917484 QKT917475:QKT917484 QUP917475:QUP917484 REL917475:REL917484 ROH917475:ROH917484 RYD917475:RYD917484 SHZ917475:SHZ917484 SRV917475:SRV917484 TBR917475:TBR917484 TLN917475:TLN917484 TVJ917475:TVJ917484 UFF917475:UFF917484 UPB917475:UPB917484 UYX917475:UYX917484 VIT917475:VIT917484 VSP917475:VSP917484 WCL917475:WCL917484 WMH917475:WMH917484 WWD917475:WWD917484 V983011:V983020 JR983011:JR983020 TN983011:TN983020 ADJ983011:ADJ983020 ANF983011:ANF983020 AXB983011:AXB983020 BGX983011:BGX983020 BQT983011:BQT983020 CAP983011:CAP983020 CKL983011:CKL983020 CUH983011:CUH983020 DED983011:DED983020 DNZ983011:DNZ983020 DXV983011:DXV983020 EHR983011:EHR983020 ERN983011:ERN983020 FBJ983011:FBJ983020 FLF983011:FLF983020 FVB983011:FVB983020 GEX983011:GEX983020 GOT983011:GOT983020 GYP983011:GYP983020 HIL983011:HIL983020 HSH983011:HSH983020 ICD983011:ICD983020 ILZ983011:ILZ983020 IVV983011:IVV983020 JFR983011:JFR983020 JPN983011:JPN983020 JZJ983011:JZJ983020 KJF983011:KJF983020 KTB983011:KTB983020 LCX983011:LCX983020 LMT983011:LMT983020 LWP983011:LWP983020 MGL983011:MGL983020 MQH983011:MQH983020 NAD983011:NAD983020 NJZ983011:NJZ983020 NTV983011:NTV983020 ODR983011:ODR983020 ONN983011:ONN983020 OXJ983011:OXJ983020 PHF983011:PHF983020 PRB983011:PRB983020 QAX983011:QAX983020 QKT983011:QKT983020 QUP983011:QUP983020 REL983011:REL983020 ROH983011:ROH983020 RYD983011:RYD983020 SHZ983011:SHZ983020 SRV983011:SRV983020 TBR983011:TBR983020 TLN983011:TLN983020 TVJ983011:TVJ983020 UFF983011:UFF983020 UPB983011:UPB983020 UYX983011:UYX983020 VIT983011:VIT983020 VSP983011:VSP983020 WCL983011:WCL983020 WMH983011:WMH983020 WWD983011:WWD983020" xr:uid="{1E5E0359-37E2-4364-AF7E-5DC440A24CBC}">
      <formula1>"レ"</formula1>
    </dataValidation>
    <dataValidation type="list" allowBlank="1" showInputMessage="1" showErrorMessage="1" sqref="Y5:AC5" xr:uid="{E721167A-0719-4795-9070-3211C4E79C94}">
      <formula1>"　　,新　規,継　続"</formula1>
    </dataValidation>
    <dataValidation type="list" allowBlank="1" showInputMessage="1" showErrorMessage="1" sqref="AH40:AH43 AH45:AH48" xr:uid="{6251D705-BC4A-48FC-A339-A9EB7A0FA078}">
      <formula1>",レ"</formula1>
    </dataValidation>
  </dataValidations>
  <pageMargins left="0.70866141732283472" right="0.70866141732283472" top="0.55118110236220474" bottom="0.19685039370078741" header="0.31496062992125984" footer="0.31496062992125984"/>
  <pageSetup paperSize="9" scale="68" fitToHeight="0" orientation="portrait" cellComments="asDisplayed" r:id="rId1"/>
  <headerFooter>
    <oddFooter>&amp;R&amp;A</oddFooter>
  </headerFooter>
  <rowBreaks count="1" manualBreakCount="1">
    <brk id="9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P50"/>
  <sheetViews>
    <sheetView view="pageBreakPreview" topLeftCell="A22" zoomScale="80" zoomScaleSheetLayoutView="80" workbookViewId="0">
      <selection activeCell="H11" sqref="H11:J11"/>
    </sheetView>
  </sheetViews>
  <sheetFormatPr defaultColWidth="9" defaultRowHeight="13.5"/>
  <cols>
    <col min="1" max="1" width="13" style="1" customWidth="1"/>
    <col min="2" max="2" width="14.5" style="1" customWidth="1"/>
    <col min="3" max="3" width="10.25" style="1" customWidth="1"/>
    <col min="4" max="4" width="11.125" style="1" customWidth="1"/>
    <col min="5" max="5" width="13.625" style="1" customWidth="1"/>
    <col min="6" max="6" width="11.125" style="1" customWidth="1"/>
    <col min="7" max="7" width="9.25" style="1" customWidth="1"/>
    <col min="8" max="10" width="9.625" style="1" customWidth="1"/>
    <col min="11" max="11" width="14.5" style="1" customWidth="1"/>
    <col min="12" max="12" width="7" style="1" customWidth="1"/>
    <col min="13" max="13" width="9.625" style="2" bestFit="1" customWidth="1"/>
    <col min="14" max="16384" width="9" style="2"/>
  </cols>
  <sheetData>
    <row r="1" spans="1:16" ht="34.5" customHeight="1">
      <c r="A1" s="216" t="s">
        <v>25</v>
      </c>
      <c r="L1" s="50"/>
    </row>
    <row r="2" spans="1:16" ht="38.25" customHeight="1">
      <c r="A2" s="41" t="s">
        <v>0</v>
      </c>
      <c r="B2" s="438"/>
      <c r="C2" s="439"/>
      <c r="D2" s="440" t="s">
        <v>158</v>
      </c>
      <c r="E2" s="436"/>
      <c r="F2" s="436"/>
      <c r="G2" s="436"/>
      <c r="H2" s="436"/>
      <c r="I2" s="436"/>
      <c r="J2" s="436"/>
      <c r="K2" s="436" t="s">
        <v>1</v>
      </c>
      <c r="L2" s="436"/>
      <c r="M2" s="2" t="s">
        <v>50</v>
      </c>
      <c r="N2" s="83">
        <f>B2</f>
        <v>0</v>
      </c>
    </row>
    <row r="3" spans="1:16" ht="38.25" customHeight="1" thickBot="1">
      <c r="A3" s="42" t="s">
        <v>157</v>
      </c>
      <c r="B3" s="436"/>
      <c r="C3" s="437"/>
      <c r="D3" s="441"/>
      <c r="E3" s="436"/>
      <c r="F3" s="436"/>
      <c r="G3" s="436"/>
      <c r="H3" s="436"/>
      <c r="I3" s="436"/>
      <c r="J3" s="436"/>
      <c r="K3" s="436"/>
      <c r="L3" s="436"/>
      <c r="M3" s="2" t="s">
        <v>51</v>
      </c>
      <c r="N3" s="2">
        <f>E2</f>
        <v>0</v>
      </c>
    </row>
    <row r="4" spans="1:16" ht="27.75" customHeight="1">
      <c r="A4" s="507" t="s">
        <v>14</v>
      </c>
      <c r="B4" s="508"/>
      <c r="C4" s="400"/>
      <c r="D4" s="402" t="s">
        <v>2</v>
      </c>
      <c r="E4" s="404"/>
      <c r="F4" s="490" t="s">
        <v>251</v>
      </c>
      <c r="G4" s="491"/>
      <c r="H4" s="491"/>
      <c r="I4" s="491"/>
      <c r="J4" s="491"/>
      <c r="K4" s="491"/>
      <c r="L4" s="492"/>
      <c r="M4" s="4" t="s">
        <v>52</v>
      </c>
      <c r="N4" s="5">
        <f>B3</f>
        <v>0</v>
      </c>
      <c r="O4" s="5"/>
      <c r="P4" s="6"/>
    </row>
    <row r="5" spans="1:16" ht="27.75" customHeight="1" thickBot="1">
      <c r="A5" s="509"/>
      <c r="B5" s="510"/>
      <c r="C5" s="401"/>
      <c r="D5" s="403"/>
      <c r="E5" s="405"/>
      <c r="F5" s="406" t="s">
        <v>252</v>
      </c>
      <c r="G5" s="407"/>
      <c r="H5" s="407"/>
      <c r="I5" s="407"/>
      <c r="J5" s="407"/>
      <c r="K5" s="407"/>
      <c r="L5" s="408"/>
      <c r="M5" s="4"/>
      <c r="N5" s="5"/>
      <c r="O5" s="5"/>
      <c r="P5" s="6"/>
    </row>
    <row r="6" spans="1:16" ht="27.75" customHeight="1" thickBot="1">
      <c r="A6" s="412"/>
      <c r="B6" s="412"/>
      <c r="C6" s="45"/>
      <c r="D6" s="46"/>
      <c r="E6" s="47"/>
      <c r="F6" s="503" t="s">
        <v>177</v>
      </c>
      <c r="G6" s="504"/>
      <c r="H6" s="140" t="s">
        <v>253</v>
      </c>
      <c r="I6" s="413" t="s">
        <v>167</v>
      </c>
      <c r="J6" s="414"/>
      <c r="K6"/>
      <c r="L6" s="12"/>
      <c r="M6" s="4"/>
      <c r="N6" s="5"/>
      <c r="O6" s="5"/>
      <c r="P6" s="6"/>
    </row>
    <row r="7" spans="1:16" ht="12" customHeight="1">
      <c r="A7" s="21"/>
      <c r="B7" s="43"/>
      <c r="C7" s="21"/>
      <c r="D7" s="21"/>
      <c r="E7" s="21"/>
      <c r="F7" s="21"/>
      <c r="G7" s="21"/>
      <c r="H7" s="21"/>
      <c r="I7" s="21"/>
      <c r="J7" s="21"/>
      <c r="K7" s="19"/>
      <c r="L7" s="12"/>
      <c r="M7" s="15"/>
      <c r="N7" s="13"/>
      <c r="O7" s="13"/>
    </row>
    <row r="8" spans="1:16" s="188" customFormat="1" ht="23.25" customHeight="1">
      <c r="A8" s="43" t="s">
        <v>146</v>
      </c>
      <c r="B8" s="43"/>
      <c r="C8" s="184"/>
      <c r="D8" s="184"/>
      <c r="E8" s="184"/>
      <c r="F8" s="184"/>
      <c r="G8" s="184"/>
      <c r="H8" s="184"/>
      <c r="I8" s="184"/>
      <c r="J8" s="184"/>
      <c r="K8" s="19"/>
      <c r="L8" s="185"/>
      <c r="M8" s="186"/>
      <c r="N8" s="187"/>
      <c r="O8" s="187"/>
    </row>
    <row r="9" spans="1:16" ht="18" customHeight="1">
      <c r="A9" s="427" t="s">
        <v>133</v>
      </c>
      <c r="B9" s="427"/>
      <c r="C9" s="427"/>
      <c r="D9" s="427"/>
      <c r="E9" s="427" t="s">
        <v>4</v>
      </c>
      <c r="F9" s="427"/>
      <c r="G9" s="427"/>
      <c r="H9" s="427"/>
      <c r="I9" s="427"/>
      <c r="J9" s="427"/>
      <c r="K9" s="427" t="s">
        <v>5</v>
      </c>
      <c r="L9" s="427"/>
      <c r="M9" s="7"/>
    </row>
    <row r="10" spans="1:16" ht="38.25" customHeight="1" thickBot="1">
      <c r="A10" s="428" t="s">
        <v>186</v>
      </c>
      <c r="B10" s="429"/>
      <c r="C10" s="429"/>
      <c r="D10" s="430"/>
      <c r="E10" s="160" t="s">
        <v>11</v>
      </c>
      <c r="F10" s="56">
        <v>64000</v>
      </c>
      <c r="G10" s="48" t="s">
        <v>6</v>
      </c>
      <c r="H10" s="447"/>
      <c r="I10" s="447"/>
      <c r="J10" s="447"/>
      <c r="K10" s="49">
        <f>IF(OR($H$6=1,$H$6=2),F10,0)</f>
        <v>0</v>
      </c>
      <c r="L10" s="38" t="s">
        <v>6</v>
      </c>
      <c r="M10" s="442"/>
      <c r="N10" s="443"/>
      <c r="O10" s="8"/>
    </row>
    <row r="11" spans="1:16" ht="38.25" customHeight="1" thickBot="1">
      <c r="A11" s="493" t="s">
        <v>192</v>
      </c>
      <c r="B11" s="494"/>
      <c r="C11" s="60" t="s">
        <v>23</v>
      </c>
      <c r="D11" s="61" t="s">
        <v>253</v>
      </c>
      <c r="E11" s="251"/>
      <c r="F11" s="252"/>
      <c r="G11" s="253"/>
      <c r="H11" s="460"/>
      <c r="I11" s="461"/>
      <c r="J11" s="462"/>
      <c r="K11" s="252"/>
      <c r="L11" s="204"/>
      <c r="M11" s="22"/>
      <c r="O11" s="8"/>
    </row>
    <row r="12" spans="1:16" ht="38.25" customHeight="1">
      <c r="A12" s="428" t="s">
        <v>210</v>
      </c>
      <c r="B12" s="429"/>
      <c r="C12" s="456"/>
      <c r="D12" s="457"/>
      <c r="E12" s="224" t="s">
        <v>193</v>
      </c>
      <c r="F12" s="56"/>
      <c r="G12" s="55" t="s">
        <v>19</v>
      </c>
      <c r="H12" s="454"/>
      <c r="I12" s="455"/>
      <c r="J12" s="455"/>
      <c r="K12" s="49">
        <v>0</v>
      </c>
      <c r="L12" s="38" t="s">
        <v>22</v>
      </c>
      <c r="M12" s="22"/>
      <c r="O12" s="8"/>
    </row>
    <row r="13" spans="1:16" ht="38.25" customHeight="1" thickBot="1">
      <c r="A13" s="448"/>
      <c r="B13" s="449"/>
      <c r="C13" s="458"/>
      <c r="D13" s="459"/>
      <c r="E13" s="224" t="s">
        <v>211</v>
      </c>
      <c r="F13" s="56"/>
      <c r="G13" s="55" t="s">
        <v>19</v>
      </c>
      <c r="H13" s="454"/>
      <c r="I13" s="455"/>
      <c r="J13" s="455"/>
      <c r="K13" s="49">
        <v>0</v>
      </c>
      <c r="L13" s="38" t="s">
        <v>19</v>
      </c>
      <c r="M13" s="22"/>
      <c r="O13" s="8"/>
    </row>
    <row r="14" spans="1:16" ht="40.5" customHeight="1" thickBot="1">
      <c r="A14" s="450"/>
      <c r="B14" s="451"/>
      <c r="C14" s="452" t="s">
        <v>253</v>
      </c>
      <c r="D14" s="453"/>
      <c r="E14" s="225" t="s">
        <v>212</v>
      </c>
      <c r="F14" s="56">
        <v>0</v>
      </c>
      <c r="G14" s="55" t="s">
        <v>19</v>
      </c>
      <c r="H14" s="506"/>
      <c r="I14" s="506"/>
      <c r="J14" s="506"/>
      <c r="K14" s="49">
        <f>IF($C$14=3,F14,0)</f>
        <v>0</v>
      </c>
      <c r="L14" s="38" t="s">
        <v>6</v>
      </c>
      <c r="M14" s="22"/>
      <c r="O14" s="8"/>
    </row>
    <row r="15" spans="1:16" ht="31.5" customHeight="1" thickBot="1">
      <c r="A15" s="495" t="s">
        <v>213</v>
      </c>
      <c r="B15" s="496"/>
      <c r="C15" s="423" t="s">
        <v>245</v>
      </c>
      <c r="D15" s="424"/>
      <c r="E15" s="251"/>
      <c r="F15" s="252"/>
      <c r="G15" s="253"/>
      <c r="H15" s="460"/>
      <c r="I15" s="461"/>
      <c r="J15" s="462"/>
      <c r="K15" s="252"/>
      <c r="L15" s="204"/>
      <c r="M15" s="22"/>
    </row>
    <row r="16" spans="1:16" ht="31.5" customHeight="1" thickBot="1">
      <c r="A16" s="497"/>
      <c r="B16" s="498"/>
      <c r="C16" s="425"/>
      <c r="D16" s="426"/>
      <c r="E16" s="263" t="s">
        <v>11</v>
      </c>
      <c r="F16" s="264">
        <f>C16*6400</f>
        <v>0</v>
      </c>
      <c r="G16" s="265" t="s">
        <v>19</v>
      </c>
      <c r="H16" s="463" t="s">
        <v>246</v>
      </c>
      <c r="I16" s="464"/>
      <c r="J16" s="465"/>
      <c r="K16" s="266">
        <f>F16</f>
        <v>0</v>
      </c>
      <c r="L16" s="267" t="s">
        <v>6</v>
      </c>
      <c r="M16" s="22">
        <f>K15+K16</f>
        <v>0</v>
      </c>
    </row>
    <row r="17" spans="1:15" ht="31.5" customHeight="1">
      <c r="A17" s="469" t="s">
        <v>247</v>
      </c>
      <c r="B17" s="470"/>
      <c r="C17" s="470"/>
      <c r="D17" s="471"/>
      <c r="E17" s="160" t="s">
        <v>11</v>
      </c>
      <c r="F17" s="264">
        <v>120000</v>
      </c>
      <c r="G17" s="48" t="s">
        <v>6</v>
      </c>
      <c r="H17" s="447"/>
      <c r="I17" s="447"/>
      <c r="J17" s="447"/>
      <c r="K17" s="49">
        <f>IF(OR($H$6=1,$H$6=2),F17,0)</f>
        <v>0</v>
      </c>
      <c r="L17" s="38" t="s">
        <v>19</v>
      </c>
      <c r="M17" s="178"/>
    </row>
    <row r="18" spans="1:15" ht="26.25" customHeight="1">
      <c r="A18" s="431" t="s">
        <v>164</v>
      </c>
      <c r="B18" s="432"/>
      <c r="C18" s="432"/>
      <c r="D18" s="433"/>
      <c r="E18" s="431" t="s">
        <v>178</v>
      </c>
      <c r="F18" s="434"/>
      <c r="G18" s="434"/>
      <c r="H18" s="434"/>
      <c r="I18" s="434"/>
      <c r="J18" s="435"/>
      <c r="K18" s="141">
        <f>IFERROR(SUM(K10:K17),"-")</f>
        <v>0</v>
      </c>
      <c r="L18" s="204" t="s">
        <v>6</v>
      </c>
      <c r="M18" s="178"/>
      <c r="O18" s="8"/>
    </row>
    <row r="19" spans="1:15" ht="26.25" customHeight="1">
      <c r="A19" s="25"/>
      <c r="B19" s="91"/>
      <c r="C19" s="91"/>
      <c r="D19" s="91"/>
      <c r="E19" s="32"/>
      <c r="F19" s="33"/>
      <c r="G19" s="33"/>
      <c r="H19" s="33"/>
      <c r="I19" s="33"/>
      <c r="J19" s="33"/>
      <c r="K19" s="182"/>
      <c r="L19" s="181"/>
      <c r="M19" s="178"/>
      <c r="O19" s="8"/>
    </row>
    <row r="20" spans="1:15" s="188" customFormat="1" ht="23.25" customHeight="1">
      <c r="A20" s="43" t="s">
        <v>147</v>
      </c>
      <c r="B20" s="43"/>
      <c r="C20" s="184"/>
      <c r="D20" s="184"/>
      <c r="E20" s="184"/>
      <c r="F20" s="184"/>
      <c r="G20" s="184"/>
      <c r="H20" s="184"/>
      <c r="I20" s="184"/>
      <c r="J20" s="184"/>
      <c r="K20" s="19"/>
      <c r="L20" s="185"/>
      <c r="M20" s="186"/>
      <c r="N20" s="187"/>
      <c r="O20" s="187"/>
    </row>
    <row r="21" spans="1:15" ht="18" customHeight="1" thickBot="1">
      <c r="A21" s="427" t="s">
        <v>133</v>
      </c>
      <c r="B21" s="427"/>
      <c r="C21" s="427"/>
      <c r="D21" s="427"/>
      <c r="E21" s="427" t="s">
        <v>4</v>
      </c>
      <c r="F21" s="427"/>
      <c r="G21" s="427"/>
      <c r="H21" s="427"/>
      <c r="I21" s="427"/>
      <c r="J21" s="427"/>
      <c r="K21" s="427" t="s">
        <v>5</v>
      </c>
      <c r="L21" s="427"/>
      <c r="M21" s="7"/>
    </row>
    <row r="22" spans="1:15" ht="30" customHeight="1" thickBot="1">
      <c r="A22" s="415" t="s">
        <v>218</v>
      </c>
      <c r="B22" s="416"/>
      <c r="C22" s="417"/>
      <c r="D22" s="499" t="s">
        <v>194</v>
      </c>
      <c r="E22" s="84" t="s">
        <v>7</v>
      </c>
      <c r="F22" s="61"/>
      <c r="G22" s="220">
        <v>1</v>
      </c>
      <c r="H22" s="221" t="s">
        <v>29</v>
      </c>
      <c r="J22" s="57"/>
      <c r="K22" s="58"/>
      <c r="L22" s="244"/>
      <c r="M22" s="9"/>
      <c r="N22" s="10"/>
      <c r="O22" s="11"/>
    </row>
    <row r="23" spans="1:15" ht="29.25" customHeight="1" thickBot="1">
      <c r="A23" s="418"/>
      <c r="B23" s="419"/>
      <c r="C23" s="420"/>
      <c r="D23" s="500"/>
      <c r="E23" s="466" t="s">
        <v>229</v>
      </c>
      <c r="F23" s="467"/>
      <c r="G23" s="466"/>
      <c r="H23" s="466"/>
      <c r="I23" s="466"/>
      <c r="J23" s="468"/>
      <c r="K23" s="49">
        <f>IF(D24=1,$D$24*$F$22*5000*0.6,0)</f>
        <v>0</v>
      </c>
      <c r="L23" s="245" t="s">
        <v>15</v>
      </c>
      <c r="M23" s="219" t="str">
        <f>IFERROR(K23+#REF!+K24,"-")</f>
        <v>-</v>
      </c>
      <c r="N23" s="10"/>
      <c r="O23" s="8"/>
    </row>
    <row r="24" spans="1:15" ht="29.25" customHeight="1" thickBot="1">
      <c r="A24" s="421"/>
      <c r="B24" s="422"/>
      <c r="C24" s="422"/>
      <c r="D24" s="255" t="s">
        <v>253</v>
      </c>
      <c r="E24" s="444"/>
      <c r="F24" s="445"/>
      <c r="G24" s="446"/>
      <c r="H24" s="446"/>
      <c r="I24" s="446"/>
      <c r="J24" s="446"/>
      <c r="K24" s="252"/>
      <c r="L24" s="247"/>
      <c r="M24" s="9"/>
      <c r="N24" s="10"/>
      <c r="O24" s="8"/>
    </row>
    <row r="25" spans="1:15" ht="31.5" customHeight="1" thickBot="1">
      <c r="A25" s="484" t="s">
        <v>222</v>
      </c>
      <c r="B25" s="485"/>
      <c r="C25" s="485"/>
      <c r="D25" s="137" t="s">
        <v>195</v>
      </c>
      <c r="E25" s="207" t="s">
        <v>7</v>
      </c>
      <c r="F25" s="61"/>
      <c r="G25" s="222">
        <v>1</v>
      </c>
      <c r="H25" s="223" t="s">
        <v>29</v>
      </c>
      <c r="J25" s="57"/>
      <c r="K25" s="142"/>
      <c r="L25" s="245"/>
      <c r="M25" s="9"/>
      <c r="N25" s="10"/>
      <c r="O25" s="8"/>
    </row>
    <row r="26" spans="1:15" ht="30.75" customHeight="1">
      <c r="A26" s="486"/>
      <c r="B26" s="487"/>
      <c r="C26" s="487"/>
      <c r="D26" s="501" t="s">
        <v>253</v>
      </c>
      <c r="E26" s="466" t="s">
        <v>230</v>
      </c>
      <c r="F26" s="467"/>
      <c r="G26" s="466"/>
      <c r="H26" s="466"/>
      <c r="I26" s="466"/>
      <c r="J26" s="468"/>
      <c r="K26" s="49">
        <f>IF(D26=1,$F$25*$G$25*1000*0.6,0)</f>
        <v>0</v>
      </c>
      <c r="L26" s="246" t="s">
        <v>15</v>
      </c>
      <c r="M26" s="108">
        <f>IFERROR(K26+K27,"-")</f>
        <v>0</v>
      </c>
      <c r="N26" s="10"/>
      <c r="O26" s="8"/>
    </row>
    <row r="27" spans="1:15" ht="30.75" customHeight="1" thickBot="1">
      <c r="A27" s="488"/>
      <c r="B27" s="489"/>
      <c r="C27" s="489"/>
      <c r="D27" s="502"/>
      <c r="E27" s="446"/>
      <c r="F27" s="446"/>
      <c r="G27" s="446"/>
      <c r="H27" s="446"/>
      <c r="I27" s="446"/>
      <c r="J27" s="505"/>
      <c r="K27" s="252"/>
      <c r="L27" s="247"/>
      <c r="M27" s="9"/>
      <c r="N27" s="10"/>
      <c r="O27" s="8"/>
    </row>
    <row r="28" spans="1:15" ht="36" customHeight="1">
      <c r="A28" s="445" t="s">
        <v>223</v>
      </c>
      <c r="B28" s="446" t="s">
        <v>171</v>
      </c>
      <c r="C28" s="446"/>
      <c r="D28" s="446"/>
      <c r="E28" s="480" t="s">
        <v>231</v>
      </c>
      <c r="F28" s="480"/>
      <c r="G28" s="480"/>
      <c r="H28" s="480"/>
      <c r="I28" s="480"/>
      <c r="J28" s="481"/>
      <c r="K28" s="49">
        <f>IF(H6=1,($F$22*$G$22)*3000*0.6,0)</f>
        <v>0</v>
      </c>
      <c r="L28" s="246" t="s">
        <v>15</v>
      </c>
      <c r="M28" s="108">
        <f>IFERROR(K28+K29,"-")</f>
        <v>0</v>
      </c>
      <c r="N28" s="10"/>
      <c r="O28" s="8"/>
    </row>
    <row r="29" spans="1:15" ht="36" customHeight="1">
      <c r="A29" s="479"/>
      <c r="B29" s="446" t="s">
        <v>172</v>
      </c>
      <c r="C29" s="446"/>
      <c r="D29" s="446"/>
      <c r="E29" s="482"/>
      <c r="F29" s="482"/>
      <c r="G29" s="482"/>
      <c r="H29" s="482"/>
      <c r="I29" s="482"/>
      <c r="J29" s="483"/>
      <c r="K29" s="252"/>
      <c r="L29" s="247"/>
      <c r="M29" s="9"/>
      <c r="N29" s="10"/>
      <c r="O29" s="8"/>
    </row>
    <row r="30" spans="1:15" ht="34.9" customHeight="1">
      <c r="A30" s="431" t="s">
        <v>165</v>
      </c>
      <c r="B30" s="432"/>
      <c r="C30" s="432"/>
      <c r="D30" s="433"/>
      <c r="E30" s="431" t="s">
        <v>178</v>
      </c>
      <c r="F30" s="434"/>
      <c r="G30" s="434"/>
      <c r="H30" s="434"/>
      <c r="I30" s="434"/>
      <c r="J30" s="435"/>
      <c r="K30" s="39">
        <f>SUM(K23:K29)</f>
        <v>0</v>
      </c>
      <c r="L30" s="247" t="s">
        <v>15</v>
      </c>
      <c r="M30" s="9"/>
      <c r="N30" s="10"/>
      <c r="O30" s="8"/>
    </row>
    <row r="31" spans="1:15" ht="28.5" customHeight="1" thickBot="1">
      <c r="A31" s="24"/>
      <c r="B31" s="24"/>
      <c r="C31" s="24"/>
      <c r="D31" s="24"/>
      <c r="E31" s="25"/>
      <c r="F31" s="26"/>
      <c r="G31" s="26"/>
      <c r="H31" s="26"/>
      <c r="I31" s="26"/>
      <c r="J31" s="26"/>
      <c r="K31" s="28"/>
      <c r="L31" s="27"/>
      <c r="M31" s="9"/>
      <c r="N31" s="10"/>
      <c r="O31" s="8"/>
    </row>
    <row r="32" spans="1:15" ht="28.5" customHeight="1" thickBot="1">
      <c r="A32" s="477" t="s">
        <v>173</v>
      </c>
      <c r="B32" s="476"/>
      <c r="C32" s="62"/>
      <c r="D32" s="239" t="s">
        <v>16</v>
      </c>
      <c r="E32" s="474" t="s">
        <v>134</v>
      </c>
      <c r="F32" s="475"/>
      <c r="G32" s="476"/>
      <c r="H32" s="472" t="s">
        <v>12</v>
      </c>
      <c r="I32" s="473"/>
      <c r="J32" s="478">
        <f>IFERROR(K18+C32*K30,"0")</f>
        <v>0</v>
      </c>
      <c r="K32" s="478"/>
      <c r="L32" s="206" t="s">
        <v>6</v>
      </c>
      <c r="M32" s="9"/>
      <c r="N32" s="10"/>
      <c r="O32" s="8"/>
    </row>
    <row r="33" spans="1:15" ht="19.5" customHeight="1" thickBot="1">
      <c r="A33" s="21"/>
      <c r="B33" s="21"/>
      <c r="C33" s="21"/>
      <c r="D33" s="21"/>
      <c r="E33" s="21"/>
      <c r="F33" s="21"/>
      <c r="G33" s="2"/>
      <c r="H33" s="2"/>
      <c r="I33" s="2"/>
      <c r="J33" s="2"/>
      <c r="K33" s="2"/>
      <c r="L33" s="2"/>
      <c r="M33" s="15"/>
      <c r="N33" s="13"/>
      <c r="O33" s="13"/>
    </row>
    <row r="34" spans="1:15" ht="36" customHeight="1" thickTop="1" thickBot="1">
      <c r="A34" s="409" t="s">
        <v>179</v>
      </c>
      <c r="B34" s="410"/>
      <c r="C34" s="410"/>
      <c r="D34" s="410"/>
      <c r="E34" s="410"/>
      <c r="F34" s="410"/>
      <c r="G34" s="410"/>
      <c r="H34" s="410"/>
      <c r="I34" s="410"/>
      <c r="J34" s="410"/>
      <c r="K34" s="410"/>
      <c r="L34" s="411"/>
      <c r="M34" s="22"/>
      <c r="N34" s="13"/>
      <c r="O34" s="13"/>
    </row>
    <row r="35" spans="1:15" ht="30.75" customHeight="1" thickTop="1">
      <c r="A35" s="2"/>
      <c r="B35" s="2"/>
      <c r="C35" s="2"/>
      <c r="D35" s="2"/>
      <c r="E35" s="2"/>
      <c r="F35" s="2"/>
      <c r="G35" s="2"/>
      <c r="H35" s="2"/>
      <c r="I35" s="2"/>
      <c r="J35" s="2"/>
      <c r="K35" s="2"/>
      <c r="L35" s="2"/>
      <c r="M35" s="15"/>
      <c r="N35" s="13"/>
      <c r="O35" s="13"/>
    </row>
    <row r="36" spans="1:15" ht="30.75" customHeight="1">
      <c r="A36" s="2"/>
      <c r="B36" s="2"/>
      <c r="C36" s="2"/>
      <c r="D36" s="2"/>
      <c r="E36" s="2"/>
      <c r="F36" s="2"/>
      <c r="G36" s="2"/>
      <c r="H36" s="2"/>
      <c r="I36" s="2"/>
      <c r="J36" s="2"/>
      <c r="K36" s="2"/>
      <c r="L36" s="2"/>
      <c r="M36" s="15"/>
      <c r="N36" s="13"/>
      <c r="O36" s="13"/>
    </row>
    <row r="37" spans="1:15" ht="30.75" customHeight="1">
      <c r="A37" s="2"/>
      <c r="B37" s="2"/>
      <c r="C37" s="2"/>
      <c r="D37" s="2"/>
      <c r="E37" s="2"/>
      <c r="F37" s="2"/>
      <c r="G37" s="2"/>
      <c r="H37" s="2"/>
      <c r="I37" s="2"/>
      <c r="J37" s="2"/>
      <c r="K37" s="2"/>
      <c r="L37" s="2"/>
      <c r="M37" s="15"/>
      <c r="N37" s="13"/>
      <c r="O37" s="13"/>
    </row>
    <row r="38" spans="1:15" ht="24" customHeight="1">
      <c r="A38" s="17"/>
      <c r="B38" s="17"/>
      <c r="C38" s="17"/>
      <c r="D38" s="17"/>
      <c r="E38" s="20"/>
      <c r="F38" s="5"/>
      <c r="G38" s="5"/>
      <c r="H38" s="5"/>
      <c r="I38" s="5"/>
      <c r="J38" s="5"/>
      <c r="K38" s="18"/>
      <c r="L38" s="12"/>
      <c r="M38" s="10"/>
      <c r="N38" s="8"/>
    </row>
    <row r="39" spans="1:15" ht="14.25">
      <c r="A39" s="14"/>
      <c r="B39" s="14"/>
      <c r="C39" s="14"/>
      <c r="D39" s="14"/>
      <c r="E39" s="14"/>
      <c r="F39" s="14"/>
      <c r="G39" s="14"/>
      <c r="H39" s="14"/>
      <c r="I39" s="14"/>
      <c r="J39" s="14"/>
      <c r="K39" s="14"/>
      <c r="L39" s="14"/>
      <c r="M39" s="15"/>
      <c r="N39" s="13"/>
      <c r="O39" s="13"/>
    </row>
    <row r="40" spans="1:15" ht="14.25">
      <c r="A40" s="14"/>
      <c r="B40" s="14"/>
      <c r="C40" s="14"/>
      <c r="D40" s="14"/>
      <c r="E40" s="14"/>
      <c r="F40" s="14"/>
      <c r="G40" s="14"/>
      <c r="H40" s="14"/>
      <c r="I40" s="14"/>
      <c r="J40" s="14"/>
      <c r="K40" s="14"/>
      <c r="L40" s="14"/>
      <c r="M40" s="15"/>
      <c r="N40" s="13"/>
      <c r="O40" s="13"/>
    </row>
    <row r="41" spans="1:15" ht="14.25">
      <c r="A41" s="14"/>
      <c r="B41" s="14"/>
      <c r="C41" s="14"/>
      <c r="D41" s="14"/>
      <c r="E41" s="14"/>
      <c r="F41" s="14"/>
      <c r="G41" s="14"/>
      <c r="H41" s="14"/>
      <c r="I41" s="14"/>
      <c r="J41" s="14"/>
      <c r="K41" s="14"/>
      <c r="L41" s="14"/>
      <c r="M41" s="15"/>
      <c r="N41" s="13"/>
      <c r="O41" s="13"/>
    </row>
    <row r="42" spans="1:15" ht="14.25">
      <c r="A42" s="14"/>
      <c r="B42" s="14"/>
      <c r="C42" s="14"/>
      <c r="D42" s="14"/>
      <c r="E42" s="14"/>
      <c r="F42" s="14"/>
      <c r="G42" s="14"/>
      <c r="H42" s="14"/>
      <c r="I42" s="14"/>
      <c r="J42" s="14"/>
      <c r="K42" s="14"/>
      <c r="L42" s="14"/>
      <c r="M42" s="15"/>
      <c r="N42" s="13"/>
      <c r="O42" s="13"/>
    </row>
    <row r="43" spans="1:15" ht="14.25">
      <c r="N43" s="13"/>
      <c r="O43" s="13"/>
    </row>
    <row r="44" spans="1:15" ht="14.25">
      <c r="N44" s="13"/>
      <c r="O44" s="13"/>
    </row>
    <row r="45" spans="1:15">
      <c r="N45" s="8"/>
      <c r="O45" s="8"/>
    </row>
    <row r="46" spans="1:15">
      <c r="N46" s="8"/>
      <c r="O46" s="8"/>
    </row>
    <row r="47" spans="1:15">
      <c r="N47" s="8"/>
      <c r="O47" s="8"/>
    </row>
    <row r="48" spans="1:15">
      <c r="N48" s="8"/>
      <c r="O48" s="8"/>
    </row>
    <row r="49" spans="14:15">
      <c r="N49" s="8"/>
      <c r="O49" s="8"/>
    </row>
    <row r="50" spans="14:15">
      <c r="N50" s="8"/>
      <c r="O50" s="8"/>
    </row>
  </sheetData>
  <mergeCells count="60">
    <mergeCell ref="A25:C27"/>
    <mergeCell ref="F4:L4"/>
    <mergeCell ref="A18:D18"/>
    <mergeCell ref="A11:B11"/>
    <mergeCell ref="A15:B16"/>
    <mergeCell ref="D22:D23"/>
    <mergeCell ref="D26:D27"/>
    <mergeCell ref="F6:G6"/>
    <mergeCell ref="A9:D9"/>
    <mergeCell ref="E9:J9"/>
    <mergeCell ref="E26:J26"/>
    <mergeCell ref="E27:J27"/>
    <mergeCell ref="H11:J11"/>
    <mergeCell ref="H14:J14"/>
    <mergeCell ref="E18:J18"/>
    <mergeCell ref="A4:B5"/>
    <mergeCell ref="H32:I32"/>
    <mergeCell ref="E32:G32"/>
    <mergeCell ref="A32:B32"/>
    <mergeCell ref="J32:K32"/>
    <mergeCell ref="A28:A29"/>
    <mergeCell ref="B28:D28"/>
    <mergeCell ref="E28:J28"/>
    <mergeCell ref="B29:D29"/>
    <mergeCell ref="E29:J29"/>
    <mergeCell ref="M10:N10"/>
    <mergeCell ref="E24:J24"/>
    <mergeCell ref="H10:J10"/>
    <mergeCell ref="K21:L21"/>
    <mergeCell ref="A12:B14"/>
    <mergeCell ref="C14:D14"/>
    <mergeCell ref="H13:J13"/>
    <mergeCell ref="C12:D13"/>
    <mergeCell ref="H15:J15"/>
    <mergeCell ref="H16:J16"/>
    <mergeCell ref="E23:J23"/>
    <mergeCell ref="H12:J12"/>
    <mergeCell ref="A17:D17"/>
    <mergeCell ref="H17:J17"/>
    <mergeCell ref="K2:L3"/>
    <mergeCell ref="B3:C3"/>
    <mergeCell ref="B2:C2"/>
    <mergeCell ref="D2:D3"/>
    <mergeCell ref="E2:J3"/>
    <mergeCell ref="C4:C5"/>
    <mergeCell ref="D4:D5"/>
    <mergeCell ref="E4:E5"/>
    <mergeCell ref="F5:L5"/>
    <mergeCell ref="A34:L34"/>
    <mergeCell ref="A6:B6"/>
    <mergeCell ref="I6:J6"/>
    <mergeCell ref="A22:C24"/>
    <mergeCell ref="C15:D15"/>
    <mergeCell ref="C16:D16"/>
    <mergeCell ref="A21:D21"/>
    <mergeCell ref="E21:J21"/>
    <mergeCell ref="K9:L9"/>
    <mergeCell ref="A10:D10"/>
    <mergeCell ref="A30:D30"/>
    <mergeCell ref="E30:J30"/>
  </mergeCells>
  <phoneticPr fontId="2"/>
  <dataValidations count="5">
    <dataValidation type="list" allowBlank="1" showInputMessage="1" showErrorMessage="1" sqref="D11" xr:uid="{00000000-0002-0000-0000-000000000000}">
      <formula1>"　,有,無"</formula1>
    </dataValidation>
    <dataValidation type="list" allowBlank="1" showInputMessage="1" showErrorMessage="1" sqref="H6" xr:uid="{595766E2-1137-445A-BC87-41CEC4EBEF30}">
      <formula1>" 　,1,2"</formula1>
    </dataValidation>
    <dataValidation type="list" allowBlank="1" showInputMessage="1" showErrorMessage="1" sqref="D26:D27 D24" xr:uid="{65012FB6-ADD9-41F5-B677-BC7CC1073ADD}">
      <formula1>"　,1,2"</formula1>
    </dataValidation>
    <dataValidation type="list" allowBlank="1" showInputMessage="1" showErrorMessage="1" sqref="C14:D14" xr:uid="{56D11B5F-46B3-4B4D-A2AA-13200A6B7CE2}">
      <formula1>"　,1,2,3"</formula1>
    </dataValidation>
    <dataValidation type="whole" allowBlank="1" showInputMessage="1" showErrorMessage="1" sqref="C16:D16" xr:uid="{E168C6C0-AA82-4DB9-9F95-82AA1B4178C9}">
      <formula1>0</formula1>
      <formula2>50</formula2>
    </dataValidation>
  </dataValidations>
  <pageMargins left="0.70866141732283472" right="0.70866141732283472" top="0.55118110236220474" bottom="0.19685039370078741" header="0.31496062992125984" footer="0.31496062992125984"/>
  <pageSetup paperSize="9" scale="66" fitToHeight="0" orientation="portrait" r:id="rId1"/>
  <headerFooter>
    <oddFooter>&amp;R&amp;A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P48"/>
  <sheetViews>
    <sheetView view="pageBreakPreview" topLeftCell="A28" zoomScale="85" zoomScaleNormal="85" zoomScaleSheetLayoutView="85" workbookViewId="0">
      <selection activeCell="E35" sqref="E35:J35"/>
    </sheetView>
  </sheetViews>
  <sheetFormatPr defaultColWidth="9" defaultRowHeight="13.5"/>
  <cols>
    <col min="1" max="1" width="13" style="1" customWidth="1"/>
    <col min="2" max="2" width="14.5" style="1" customWidth="1"/>
    <col min="3" max="3" width="9.5" style="1" customWidth="1"/>
    <col min="4" max="4" width="11.125" style="1" customWidth="1"/>
    <col min="5" max="5" width="13.625" style="1" customWidth="1"/>
    <col min="6" max="6" width="11.125" style="1" customWidth="1"/>
    <col min="7" max="7" width="9.25" style="1" customWidth="1"/>
    <col min="8" max="8" width="10.5" style="1" customWidth="1"/>
    <col min="9" max="10" width="9.625" style="1" customWidth="1"/>
    <col min="11" max="11" width="14.5" style="1" customWidth="1"/>
    <col min="12" max="12" width="6.75" style="1" bestFit="1" customWidth="1"/>
    <col min="13" max="16384" width="9" style="2"/>
  </cols>
  <sheetData>
    <row r="1" spans="1:16" ht="26.25" customHeight="1">
      <c r="A1" s="216" t="s">
        <v>135</v>
      </c>
      <c r="L1" s="50"/>
    </row>
    <row r="2" spans="1:16" ht="36" customHeight="1">
      <c r="A2" s="41" t="s">
        <v>0</v>
      </c>
      <c r="B2" s="550"/>
      <c r="C2" s="551"/>
      <c r="D2" s="440" t="s">
        <v>159</v>
      </c>
      <c r="E2" s="436"/>
      <c r="F2" s="436"/>
      <c r="G2" s="436">
        <f>IF([1]⑤カルテ閲覧のみの契約算出表!G2=" ","",[1]⑤カルテ閲覧のみの契約算出表!G2)</f>
        <v>0</v>
      </c>
      <c r="H2" s="436"/>
      <c r="I2" s="436">
        <f>IF([1]⑤カルテ閲覧のみの契約算出表!I2=" ","",[1]⑤カルテ閲覧のみの契約算出表!I2)</f>
        <v>0</v>
      </c>
      <c r="J2" s="436"/>
      <c r="K2" s="436" t="s">
        <v>1</v>
      </c>
      <c r="L2" s="436"/>
      <c r="M2" s="2" t="s">
        <v>109</v>
      </c>
      <c r="N2" s="83">
        <f>B2</f>
        <v>0</v>
      </c>
    </row>
    <row r="3" spans="1:16" ht="45.75" customHeight="1" thickBot="1">
      <c r="A3" s="42" t="s">
        <v>160</v>
      </c>
      <c r="B3" s="552"/>
      <c r="C3" s="551"/>
      <c r="D3" s="441"/>
      <c r="E3" s="436">
        <f>IF([1]⑤カルテ閲覧のみの契約算出表!E3=" ","",[1]⑤カルテ閲覧のみの契約算出表!E3)</f>
        <v>0</v>
      </c>
      <c r="F3" s="436"/>
      <c r="G3" s="436">
        <f>IF([1]⑤カルテ閲覧のみの契約算出表!G3=" ","",[1]⑤カルテ閲覧のみの契約算出表!G3)</f>
        <v>0</v>
      </c>
      <c r="H3" s="436"/>
      <c r="I3" s="436">
        <f>IF([1]⑤カルテ閲覧のみの契約算出表!I3=" ","",[1]⑤カルテ閲覧のみの契約算出表!I3)</f>
        <v>0</v>
      </c>
      <c r="J3" s="436"/>
      <c r="K3" s="436"/>
      <c r="L3" s="436"/>
      <c r="M3" s="87" t="s">
        <v>53</v>
      </c>
      <c r="N3" s="2">
        <f>B3</f>
        <v>0</v>
      </c>
    </row>
    <row r="4" spans="1:16" ht="27.75" customHeight="1">
      <c r="A4" s="507" t="s">
        <v>14</v>
      </c>
      <c r="B4" s="508"/>
      <c r="C4" s="400"/>
      <c r="D4" s="402" t="s">
        <v>2</v>
      </c>
      <c r="E4" s="404" t="s">
        <v>3</v>
      </c>
      <c r="F4" s="490" t="s">
        <v>237</v>
      </c>
      <c r="G4" s="491"/>
      <c r="H4" s="491"/>
      <c r="I4" s="491"/>
      <c r="J4" s="491"/>
      <c r="K4" s="491"/>
      <c r="L4" s="492"/>
      <c r="M4" s="4" t="s">
        <v>52</v>
      </c>
      <c r="N4" s="5">
        <f>B3</f>
        <v>0</v>
      </c>
      <c r="O4" s="5"/>
      <c r="P4" s="6"/>
    </row>
    <row r="5" spans="1:16" ht="27.75" customHeight="1" thickBot="1">
      <c r="A5" s="509"/>
      <c r="B5" s="510"/>
      <c r="C5" s="401"/>
      <c r="D5" s="403"/>
      <c r="E5" s="405"/>
      <c r="F5" s="553" t="s">
        <v>238</v>
      </c>
      <c r="G5" s="554"/>
      <c r="H5" s="554"/>
      <c r="I5" s="554"/>
      <c r="J5" s="554"/>
      <c r="K5" s="554"/>
      <c r="L5" s="555"/>
      <c r="M5" s="4"/>
      <c r="N5" s="5"/>
      <c r="O5" s="5"/>
      <c r="P5" s="6"/>
    </row>
    <row r="6" spans="1:16" ht="27.6" customHeight="1" thickBot="1">
      <c r="A6" s="29"/>
      <c r="B6" s="43"/>
      <c r="C6" s="88"/>
      <c r="D6" s="20"/>
      <c r="E6" s="23"/>
      <c r="F6" s="503" t="s">
        <v>177</v>
      </c>
      <c r="G6" s="504"/>
      <c r="H6" s="240"/>
      <c r="I6" s="413" t="s">
        <v>167</v>
      </c>
      <c r="J6" s="414"/>
      <c r="K6"/>
      <c r="L6"/>
      <c r="M6" s="4"/>
      <c r="N6" s="5"/>
      <c r="O6" s="5"/>
      <c r="P6" s="6"/>
    </row>
    <row r="7" spans="1:16" ht="15.6" customHeight="1">
      <c r="A7" s="194" t="s">
        <v>148</v>
      </c>
      <c r="B7" s="2"/>
      <c r="C7" s="20"/>
      <c r="D7" s="20"/>
      <c r="E7" s="23"/>
      <c r="F7" s="30"/>
      <c r="G7"/>
      <c r="H7"/>
      <c r="I7"/>
      <c r="J7"/>
      <c r="L7" s="3"/>
      <c r="M7" s="4"/>
      <c r="N7" s="5"/>
      <c r="O7" s="5"/>
      <c r="P7" s="6"/>
    </row>
    <row r="8" spans="1:16" ht="18" customHeight="1">
      <c r="A8" s="427" t="s">
        <v>139</v>
      </c>
      <c r="B8" s="427"/>
      <c r="C8" s="427"/>
      <c r="D8" s="427"/>
      <c r="E8" s="427" t="s">
        <v>4</v>
      </c>
      <c r="F8" s="427"/>
      <c r="G8" s="427"/>
      <c r="H8" s="427"/>
      <c r="I8" s="427"/>
      <c r="J8" s="427"/>
      <c r="K8" s="427" t="s">
        <v>5</v>
      </c>
      <c r="L8" s="427"/>
      <c r="M8" s="7"/>
    </row>
    <row r="9" spans="1:16" ht="27.75" customHeight="1" thickBot="1">
      <c r="A9" s="556" t="s">
        <v>227</v>
      </c>
      <c r="B9" s="557"/>
      <c r="C9" s="557"/>
      <c r="D9" s="259" t="s">
        <v>228</v>
      </c>
      <c r="E9" s="539" t="s">
        <v>11</v>
      </c>
      <c r="F9" s="541" t="s">
        <v>168</v>
      </c>
      <c r="G9" s="542"/>
      <c r="H9" s="49">
        <v>64000</v>
      </c>
      <c r="I9" s="16" t="s">
        <v>19</v>
      </c>
      <c r="J9" s="37"/>
      <c r="K9" s="49">
        <f>IF($D$10=1,H9,0)</f>
        <v>0</v>
      </c>
      <c r="L9" s="38" t="s">
        <v>6</v>
      </c>
      <c r="M9" s="7"/>
    </row>
    <row r="10" spans="1:16" ht="22.5" customHeight="1" thickBot="1">
      <c r="A10" s="558"/>
      <c r="B10" s="559"/>
      <c r="C10" s="559"/>
      <c r="D10" s="240"/>
      <c r="E10" s="540"/>
      <c r="F10" s="541" t="s">
        <v>169</v>
      </c>
      <c r="G10" s="542"/>
      <c r="H10" s="262">
        <v>32000</v>
      </c>
      <c r="I10" s="48" t="s">
        <v>6</v>
      </c>
      <c r="J10" s="16"/>
      <c r="K10" s="49">
        <f>IF($D$10=2,H10,0)</f>
        <v>0</v>
      </c>
      <c r="L10" s="38" t="s">
        <v>6</v>
      </c>
      <c r="M10" s="134">
        <f>K9+K10</f>
        <v>0</v>
      </c>
      <c r="O10" s="8"/>
    </row>
    <row r="11" spans="1:16" ht="34.5" customHeight="1" thickBot="1">
      <c r="A11" s="505" t="s">
        <v>232</v>
      </c>
      <c r="B11" s="562"/>
      <c r="C11" s="562"/>
      <c r="D11" s="260"/>
      <c r="E11" s="160"/>
      <c r="F11" s="202" t="s">
        <v>23</v>
      </c>
      <c r="G11" s="228"/>
      <c r="H11" s="252"/>
      <c r="I11" s="253"/>
      <c r="J11" s="254"/>
      <c r="K11" s="252"/>
      <c r="L11" s="204"/>
      <c r="M11" s="22"/>
      <c r="O11" s="8"/>
    </row>
    <row r="12" spans="1:16" ht="34.5" customHeight="1">
      <c r="A12" s="469" t="s">
        <v>214</v>
      </c>
      <c r="B12" s="470"/>
      <c r="C12" s="470"/>
      <c r="D12" s="471"/>
      <c r="E12" s="160" t="s">
        <v>11</v>
      </c>
      <c r="F12" s="56">
        <v>120000</v>
      </c>
      <c r="G12" s="48" t="s">
        <v>6</v>
      </c>
      <c r="H12" s="561"/>
      <c r="I12" s="561"/>
      <c r="J12" s="561"/>
      <c r="K12" s="49">
        <f>IF(OR($H$6=1,$H$6=2),F12,0)</f>
        <v>0</v>
      </c>
      <c r="L12" s="38" t="s">
        <v>19</v>
      </c>
      <c r="M12" s="22"/>
      <c r="O12" s="8"/>
    </row>
    <row r="13" spans="1:16" ht="26.25" customHeight="1">
      <c r="A13" s="543" t="s">
        <v>166</v>
      </c>
      <c r="B13" s="543"/>
      <c r="C13" s="543"/>
      <c r="D13" s="543"/>
      <c r="E13" s="431" t="s">
        <v>178</v>
      </c>
      <c r="F13" s="434"/>
      <c r="G13" s="434"/>
      <c r="H13" s="434"/>
      <c r="I13" s="434"/>
      <c r="J13" s="435"/>
      <c r="K13" s="39">
        <f>SUM(K9:K12)</f>
        <v>0</v>
      </c>
      <c r="L13" s="204" t="s">
        <v>6</v>
      </c>
      <c r="M13" s="22"/>
      <c r="O13" s="8"/>
    </row>
    <row r="14" spans="1:16" ht="26.25" customHeight="1" thickBot="1">
      <c r="A14" s="86" t="s">
        <v>54</v>
      </c>
      <c r="B14" s="24"/>
      <c r="C14" s="24"/>
      <c r="D14" s="24"/>
      <c r="E14" s="25"/>
      <c r="F14" s="26"/>
      <c r="G14" s="26"/>
      <c r="H14" s="26"/>
      <c r="I14" s="26"/>
      <c r="J14" s="26"/>
      <c r="K14" s="28"/>
      <c r="L14" s="89"/>
      <c r="M14" s="22"/>
      <c r="O14" s="8"/>
    </row>
    <row r="15" spans="1:16" ht="26.25" customHeight="1" thickBot="1">
      <c r="A15" s="544" t="s">
        <v>123</v>
      </c>
      <c r="B15" s="545"/>
      <c r="C15" s="200"/>
      <c r="D15" s="227" t="s">
        <v>55</v>
      </c>
      <c r="E15" s="544" t="s">
        <v>56</v>
      </c>
      <c r="F15" s="544"/>
      <c r="G15" s="545"/>
      <c r="H15" s="200"/>
      <c r="I15" s="226" t="s">
        <v>57</v>
      </c>
      <c r="J15" s="2"/>
      <c r="K15" s="28"/>
      <c r="L15" s="2"/>
      <c r="M15" s="22"/>
      <c r="O15" s="8"/>
    </row>
    <row r="16" spans="1:16" ht="26.25" customHeight="1" thickBot="1">
      <c r="A16" s="544" t="s">
        <v>124</v>
      </c>
      <c r="B16" s="545"/>
      <c r="C16" s="200"/>
      <c r="D16" s="227" t="s">
        <v>57</v>
      </c>
      <c r="E16" s="544" t="s">
        <v>58</v>
      </c>
      <c r="F16" s="544"/>
      <c r="G16" s="545"/>
      <c r="H16" s="200"/>
      <c r="I16" s="38" t="s">
        <v>55</v>
      </c>
      <c r="J16" s="91"/>
      <c r="K16" s="28"/>
      <c r="L16" s="92"/>
      <c r="M16" s="22"/>
      <c r="O16" s="8"/>
    </row>
    <row r="17" spans="1:15" ht="14.25" thickBot="1">
      <c r="A17" s="93"/>
      <c r="B17" s="93"/>
      <c r="C17" s="94"/>
      <c r="D17" s="95"/>
      <c r="E17" s="96"/>
      <c r="F17" s="96"/>
      <c r="G17" s="96"/>
      <c r="H17" s="94"/>
      <c r="I17" s="97"/>
      <c r="J17" s="91"/>
      <c r="K17" s="28"/>
      <c r="L17" s="92"/>
      <c r="M17" s="22"/>
      <c r="O17" s="8"/>
    </row>
    <row r="18" spans="1:15" s="35" customFormat="1" ht="28.5" customHeight="1" thickBot="1">
      <c r="A18" s="156" t="s">
        <v>149</v>
      </c>
      <c r="B18" s="105"/>
      <c r="C18" s="105"/>
      <c r="D18" s="105"/>
      <c r="E18" s="105"/>
      <c r="F18" s="105"/>
      <c r="G18" s="105"/>
      <c r="H18" s="546" t="s">
        <v>59</v>
      </c>
      <c r="I18" s="547"/>
      <c r="J18" s="229"/>
      <c r="K18" s="548" t="s">
        <v>55</v>
      </c>
      <c r="L18" s="549"/>
      <c r="M18" s="34"/>
      <c r="O18" s="8"/>
    </row>
    <row r="19" spans="1:15" ht="18.75" customHeight="1" thickBot="1">
      <c r="A19" s="427" t="s">
        <v>133</v>
      </c>
      <c r="B19" s="427"/>
      <c r="C19" s="427"/>
      <c r="D19" s="427"/>
      <c r="E19" s="427" t="s">
        <v>4</v>
      </c>
      <c r="F19" s="427"/>
      <c r="G19" s="427"/>
      <c r="H19" s="427"/>
      <c r="I19" s="427"/>
      <c r="J19" s="427"/>
      <c r="K19" s="427" t="s">
        <v>5</v>
      </c>
      <c r="L19" s="427"/>
      <c r="M19" s="22"/>
      <c r="O19" s="8"/>
    </row>
    <row r="20" spans="1:15" ht="27.75" customHeight="1" thickBot="1">
      <c r="A20" s="418" t="s">
        <v>218</v>
      </c>
      <c r="B20" s="419"/>
      <c r="C20" s="419"/>
      <c r="D20" s="528" t="s">
        <v>197</v>
      </c>
      <c r="E20" s="232" t="s">
        <v>20</v>
      </c>
      <c r="F20" s="90"/>
      <c r="G20" s="196" t="s">
        <v>9</v>
      </c>
      <c r="H20" s="90"/>
      <c r="I20" s="196" t="s">
        <v>10</v>
      </c>
      <c r="J20" s="90"/>
      <c r="K20" s="533" t="s">
        <v>60</v>
      </c>
      <c r="L20" s="534"/>
      <c r="M20" s="22"/>
      <c r="O20" s="8"/>
    </row>
    <row r="21" spans="1:15" ht="19.5" customHeight="1" thickBot="1">
      <c r="A21" s="418"/>
      <c r="B21" s="419"/>
      <c r="C21" s="419"/>
      <c r="D21" s="560"/>
      <c r="E21" s="535" t="s">
        <v>233</v>
      </c>
      <c r="F21" s="536"/>
      <c r="G21" s="536"/>
      <c r="H21" s="536"/>
      <c r="I21" s="536"/>
      <c r="J21" s="537"/>
      <c r="K21" s="49">
        <f>IF(D22=1,($F$20+$H$20+$J$20)*5000*0.6,0)</f>
        <v>0</v>
      </c>
      <c r="L21" s="44" t="s">
        <v>6</v>
      </c>
      <c r="M21" s="22"/>
      <c r="O21" s="8"/>
    </row>
    <row r="22" spans="1:15" ht="19.5" customHeight="1" thickBot="1">
      <c r="A22" s="421"/>
      <c r="B22" s="422"/>
      <c r="C22" s="531"/>
      <c r="D22" s="250" t="s">
        <v>253</v>
      </c>
      <c r="E22" s="538"/>
      <c r="F22" s="429"/>
      <c r="G22" s="429"/>
      <c r="H22" s="429"/>
      <c r="I22" s="429"/>
      <c r="J22" s="430"/>
      <c r="K22" s="252"/>
      <c r="L22" s="212"/>
      <c r="M22" s="22"/>
      <c r="O22" s="8"/>
    </row>
    <row r="23" spans="1:15" ht="31.5" customHeight="1" thickBot="1">
      <c r="A23" s="484" t="s">
        <v>222</v>
      </c>
      <c r="B23" s="485"/>
      <c r="C23" s="485"/>
      <c r="D23" s="231" t="s">
        <v>197</v>
      </c>
      <c r="E23" s="233" t="s">
        <v>21</v>
      </c>
      <c r="F23" s="90"/>
      <c r="G23" s="196" t="s">
        <v>8</v>
      </c>
      <c r="H23" s="90"/>
      <c r="I23" s="258"/>
      <c r="J23" s="85"/>
      <c r="K23" s="52"/>
      <c r="L23" s="98"/>
      <c r="M23" s="22"/>
      <c r="O23" s="8"/>
    </row>
    <row r="24" spans="1:15" ht="19.5" customHeight="1">
      <c r="A24" s="486"/>
      <c r="B24" s="487"/>
      <c r="C24" s="487"/>
      <c r="D24" s="529" t="s">
        <v>253</v>
      </c>
      <c r="E24" s="466" t="s">
        <v>234</v>
      </c>
      <c r="F24" s="467"/>
      <c r="G24" s="466"/>
      <c r="H24" s="466"/>
      <c r="I24" s="466"/>
      <c r="J24" s="468"/>
      <c r="K24" s="49">
        <f>IF($D$24=1,$F$23*$H$23*1000*0.6,0)</f>
        <v>0</v>
      </c>
      <c r="L24" s="44" t="s">
        <v>6</v>
      </c>
      <c r="M24" s="22"/>
      <c r="O24" s="8"/>
    </row>
    <row r="25" spans="1:15" ht="19.5" customHeight="1" thickBot="1">
      <c r="A25" s="488"/>
      <c r="B25" s="489"/>
      <c r="C25" s="489"/>
      <c r="D25" s="530"/>
      <c r="E25" s="446"/>
      <c r="F25" s="446"/>
      <c r="G25" s="446"/>
      <c r="H25" s="446"/>
      <c r="I25" s="446"/>
      <c r="J25" s="505"/>
      <c r="K25" s="252"/>
      <c r="L25" s="212"/>
      <c r="M25" s="9"/>
      <c r="N25" s="10"/>
      <c r="O25" s="11"/>
    </row>
    <row r="26" spans="1:15" ht="19.5" customHeight="1">
      <c r="A26" s="445" t="s">
        <v>224</v>
      </c>
      <c r="B26" s="446" t="s">
        <v>171</v>
      </c>
      <c r="C26" s="446"/>
      <c r="D26" s="446"/>
      <c r="E26" s="480" t="s">
        <v>235</v>
      </c>
      <c r="F26" s="480"/>
      <c r="G26" s="480"/>
      <c r="H26" s="480"/>
      <c r="I26" s="480"/>
      <c r="J26" s="481"/>
      <c r="K26" s="49">
        <f>IF($H$6=1,($F$20+$H$20+$J$20)*3000*0.6,0)</f>
        <v>0</v>
      </c>
      <c r="L26" s="44" t="s">
        <v>6</v>
      </c>
      <c r="M26" s="9"/>
      <c r="N26" s="10"/>
      <c r="O26" s="8"/>
    </row>
    <row r="27" spans="1:15" ht="19.5" customHeight="1">
      <c r="A27" s="479"/>
      <c r="B27" s="446" t="s">
        <v>172</v>
      </c>
      <c r="C27" s="446"/>
      <c r="D27" s="446"/>
      <c r="E27" s="482"/>
      <c r="F27" s="482"/>
      <c r="G27" s="482"/>
      <c r="H27" s="482"/>
      <c r="I27" s="482"/>
      <c r="J27" s="483"/>
      <c r="K27" s="252"/>
      <c r="L27" s="212"/>
      <c r="M27" s="9"/>
      <c r="N27" s="10"/>
      <c r="O27" s="8"/>
    </row>
    <row r="28" spans="1:15" ht="32.450000000000003" customHeight="1">
      <c r="A28" s="431" t="s">
        <v>170</v>
      </c>
      <c r="B28" s="525"/>
      <c r="C28" s="525"/>
      <c r="D28" s="526"/>
      <c r="E28" s="431" t="s">
        <v>178</v>
      </c>
      <c r="F28" s="434"/>
      <c r="G28" s="434"/>
      <c r="H28" s="434"/>
      <c r="I28" s="434"/>
      <c r="J28" s="435"/>
      <c r="K28" s="39">
        <f>SUM(K21:K27)</f>
        <v>0</v>
      </c>
      <c r="L28" s="205" t="s">
        <v>6</v>
      </c>
      <c r="M28" s="9"/>
      <c r="N28" s="10"/>
      <c r="O28" s="8"/>
    </row>
    <row r="29" spans="1:15" ht="24.75" customHeight="1">
      <c r="A29" s="532" t="s">
        <v>150</v>
      </c>
      <c r="B29" s="532"/>
      <c r="C29" s="532"/>
      <c r="D29" s="532"/>
      <c r="E29" s="32"/>
      <c r="F29" s="33"/>
      <c r="G29" s="33"/>
      <c r="H29" s="33"/>
      <c r="I29" s="33"/>
      <c r="J29" s="33"/>
      <c r="K29" s="99"/>
      <c r="L29" s="100"/>
      <c r="M29" s="15"/>
      <c r="N29" s="13"/>
      <c r="O29" s="13"/>
    </row>
    <row r="30" spans="1:15" ht="15" thickBot="1">
      <c r="A30" s="427" t="s">
        <v>136</v>
      </c>
      <c r="B30" s="427"/>
      <c r="C30" s="427"/>
      <c r="D30" s="427"/>
      <c r="E30" s="427" t="s">
        <v>4</v>
      </c>
      <c r="F30" s="427"/>
      <c r="G30" s="427"/>
      <c r="H30" s="427"/>
      <c r="I30" s="427"/>
      <c r="J30" s="427"/>
      <c r="K30" s="427" t="s">
        <v>5</v>
      </c>
      <c r="L30" s="427"/>
      <c r="M30" s="15"/>
      <c r="N30" s="13"/>
      <c r="O30" s="13"/>
    </row>
    <row r="31" spans="1:15" ht="26.25" customHeight="1" thickBot="1">
      <c r="A31" s="418" t="s">
        <v>218</v>
      </c>
      <c r="B31" s="419"/>
      <c r="C31" s="419"/>
      <c r="D31" s="527" t="s">
        <v>196</v>
      </c>
      <c r="E31" s="232" t="s">
        <v>7</v>
      </c>
      <c r="F31" s="90"/>
      <c r="G31" s="197"/>
      <c r="H31" s="55"/>
      <c r="I31" s="101"/>
      <c r="J31" s="85"/>
      <c r="K31" s="52"/>
      <c r="L31" s="98"/>
      <c r="M31" s="15"/>
      <c r="N31" s="13"/>
      <c r="O31" s="13"/>
    </row>
    <row r="32" spans="1:15" ht="19.5" customHeight="1" thickBot="1">
      <c r="A32" s="418"/>
      <c r="B32" s="419"/>
      <c r="C32" s="419"/>
      <c r="D32" s="528"/>
      <c r="E32" s="466" t="s">
        <v>229</v>
      </c>
      <c r="F32" s="467"/>
      <c r="G32" s="466"/>
      <c r="H32" s="466"/>
      <c r="I32" s="466"/>
      <c r="J32" s="468"/>
      <c r="K32" s="49">
        <f>IF(D33=1,F31*5000*0.6,0)</f>
        <v>0</v>
      </c>
      <c r="L32" s="245" t="s">
        <v>15</v>
      </c>
      <c r="M32" s="15"/>
      <c r="N32" s="13"/>
      <c r="O32" s="13"/>
    </row>
    <row r="33" spans="1:15" ht="19.5" customHeight="1" thickBot="1">
      <c r="A33" s="421"/>
      <c r="B33" s="422"/>
      <c r="C33" s="531"/>
      <c r="D33" s="256" t="s">
        <v>253</v>
      </c>
      <c r="E33" s="444"/>
      <c r="F33" s="445"/>
      <c r="G33" s="446"/>
      <c r="H33" s="446"/>
      <c r="I33" s="446"/>
      <c r="J33" s="446"/>
      <c r="K33" s="252"/>
      <c r="L33" s="247"/>
      <c r="M33" s="15"/>
      <c r="N33" s="13"/>
      <c r="O33" s="13"/>
    </row>
    <row r="34" spans="1:15" ht="31.5" customHeight="1" thickBot="1">
      <c r="A34" s="484" t="s">
        <v>222</v>
      </c>
      <c r="B34" s="485"/>
      <c r="C34" s="485"/>
      <c r="D34" s="235" t="s">
        <v>197</v>
      </c>
      <c r="E34" s="234" t="s">
        <v>7</v>
      </c>
      <c r="F34" s="90"/>
      <c r="G34" s="197"/>
      <c r="H34" s="55"/>
      <c r="I34" s="84"/>
      <c r="J34" s="52"/>
      <c r="K34" s="59"/>
      <c r="L34" s="102"/>
      <c r="M34" s="8"/>
    </row>
    <row r="35" spans="1:15" ht="19.5" customHeight="1">
      <c r="A35" s="486"/>
      <c r="B35" s="487"/>
      <c r="C35" s="487"/>
      <c r="D35" s="529" t="s">
        <v>253</v>
      </c>
      <c r="E35" s="466" t="s">
        <v>230</v>
      </c>
      <c r="F35" s="467"/>
      <c r="G35" s="466"/>
      <c r="H35" s="466"/>
      <c r="I35" s="466"/>
      <c r="J35" s="468"/>
      <c r="K35" s="49">
        <f>IF(D35=1,F34*1000*0.6,0)</f>
        <v>0</v>
      </c>
      <c r="L35" s="246" t="s">
        <v>15</v>
      </c>
      <c r="M35" s="15"/>
      <c r="N35" s="13"/>
      <c r="O35" s="13"/>
    </row>
    <row r="36" spans="1:15" ht="19.5" customHeight="1" thickBot="1">
      <c r="A36" s="488"/>
      <c r="B36" s="489"/>
      <c r="C36" s="489"/>
      <c r="D36" s="530"/>
      <c r="E36" s="446"/>
      <c r="F36" s="446"/>
      <c r="G36" s="446"/>
      <c r="H36" s="446"/>
      <c r="I36" s="446"/>
      <c r="J36" s="505"/>
      <c r="K36" s="252"/>
      <c r="L36" s="247"/>
      <c r="M36" s="15"/>
      <c r="N36" s="13"/>
      <c r="O36" s="13"/>
    </row>
    <row r="37" spans="1:15" ht="19.5" customHeight="1">
      <c r="A37" s="523" t="s">
        <v>224</v>
      </c>
      <c r="B37" s="446" t="s">
        <v>171</v>
      </c>
      <c r="C37" s="446"/>
      <c r="D37" s="446"/>
      <c r="E37" s="480" t="s">
        <v>231</v>
      </c>
      <c r="F37" s="480"/>
      <c r="G37" s="480"/>
      <c r="H37" s="480"/>
      <c r="I37" s="480"/>
      <c r="J37" s="481"/>
      <c r="K37" s="49">
        <f>IF($H$6=1,($F$31*$G$31)*3000*0.6,0)</f>
        <v>0</v>
      </c>
      <c r="L37" s="40" t="s">
        <v>15</v>
      </c>
      <c r="M37" s="15"/>
      <c r="O37" s="13"/>
    </row>
    <row r="38" spans="1:15" ht="19.5" customHeight="1">
      <c r="A38" s="524"/>
      <c r="B38" s="446" t="s">
        <v>172</v>
      </c>
      <c r="C38" s="446"/>
      <c r="D38" s="446"/>
      <c r="E38" s="482"/>
      <c r="F38" s="482"/>
      <c r="G38" s="482"/>
      <c r="H38" s="482"/>
      <c r="I38" s="482"/>
      <c r="J38" s="483"/>
      <c r="K38" s="252"/>
      <c r="L38" s="205" t="s">
        <v>15</v>
      </c>
      <c r="M38" s="15"/>
      <c r="O38" s="13"/>
    </row>
    <row r="39" spans="1:15" ht="27.75" customHeight="1">
      <c r="A39" s="520" t="s">
        <v>236</v>
      </c>
      <c r="B39" s="521"/>
      <c r="C39" s="521"/>
      <c r="D39" s="522"/>
      <c r="E39" s="431" t="s">
        <v>178</v>
      </c>
      <c r="F39" s="434"/>
      <c r="G39" s="434"/>
      <c r="H39" s="434"/>
      <c r="I39" s="434"/>
      <c r="J39" s="435"/>
      <c r="K39" s="39">
        <f>SUM(K32:K38)</f>
        <v>0</v>
      </c>
      <c r="L39" s="205" t="s">
        <v>15</v>
      </c>
      <c r="N39" s="8"/>
      <c r="O39" s="8"/>
    </row>
    <row r="40" spans="1:15" ht="14.25" thickBot="1">
      <c r="A40" s="24"/>
      <c r="B40" s="24"/>
      <c r="C40" s="24"/>
      <c r="D40" s="24"/>
      <c r="E40" s="25"/>
      <c r="F40" s="26"/>
      <c r="G40" s="26"/>
      <c r="H40" s="26"/>
      <c r="I40" s="26"/>
      <c r="J40" s="26"/>
      <c r="K40" s="28"/>
      <c r="L40" s="27"/>
      <c r="N40" s="8"/>
      <c r="O40" s="8"/>
    </row>
    <row r="41" spans="1:15" ht="24" customHeight="1" thickBot="1">
      <c r="A41" s="514" t="s">
        <v>125</v>
      </c>
      <c r="B41" s="515"/>
      <c r="C41" s="236"/>
      <c r="D41" s="201" t="s">
        <v>16</v>
      </c>
      <c r="E41" s="474" t="s">
        <v>140</v>
      </c>
      <c r="F41" s="516"/>
      <c r="G41" s="517"/>
      <c r="H41" s="203"/>
      <c r="I41" s="237" t="s">
        <v>12</v>
      </c>
      <c r="J41" s="518">
        <f>IFERROR(K13+C41*K39+K28,"-")</f>
        <v>0</v>
      </c>
      <c r="K41" s="519"/>
      <c r="L41" s="238" t="s">
        <v>6</v>
      </c>
      <c r="N41" s="8"/>
      <c r="O41" s="8"/>
    </row>
    <row r="42" spans="1:15" ht="24" customHeight="1" thickBot="1">
      <c r="A42" s="20"/>
      <c r="B42" s="2"/>
      <c r="C42" s="2"/>
      <c r="D42" s="2"/>
      <c r="E42" s="2"/>
      <c r="F42" s="23"/>
      <c r="G42" s="2"/>
      <c r="H42" s="36"/>
      <c r="I42"/>
      <c r="J42" s="31"/>
      <c r="K42"/>
      <c r="L42" s="12"/>
      <c r="N42" s="8"/>
      <c r="O42" s="8"/>
    </row>
    <row r="43" spans="1:15" ht="29.25" customHeight="1" thickTop="1" thickBot="1">
      <c r="A43" s="511" t="s">
        <v>180</v>
      </c>
      <c r="B43" s="512"/>
      <c r="C43" s="512"/>
      <c r="D43" s="512"/>
      <c r="E43" s="512"/>
      <c r="F43" s="512"/>
      <c r="G43" s="512"/>
      <c r="H43" s="512"/>
      <c r="I43" s="512"/>
      <c r="J43" s="512"/>
      <c r="K43" s="512"/>
      <c r="L43" s="513"/>
      <c r="N43" s="8"/>
      <c r="O43" s="8"/>
    </row>
    <row r="44" spans="1:15" ht="14.25" thickTop="1">
      <c r="A44" s="14"/>
      <c r="B44" s="17"/>
      <c r="C44" s="14"/>
      <c r="D44" s="14"/>
      <c r="E44" s="14"/>
      <c r="F44" s="14"/>
      <c r="G44" s="14"/>
      <c r="H44" s="14"/>
      <c r="I44" s="14"/>
      <c r="J44" s="14"/>
      <c r="K44" s="14"/>
      <c r="L44" s="14"/>
    </row>
    <row r="45" spans="1:15">
      <c r="A45" s="14"/>
      <c r="B45" s="14"/>
      <c r="C45" s="14"/>
      <c r="D45" s="14"/>
      <c r="E45" s="14"/>
      <c r="F45" s="14"/>
      <c r="G45" s="14"/>
      <c r="H45" s="14"/>
      <c r="I45" s="14"/>
      <c r="J45" s="14"/>
      <c r="K45" s="14"/>
      <c r="L45" s="14"/>
    </row>
    <row r="46" spans="1:15">
      <c r="A46" s="14"/>
      <c r="B46" s="14"/>
      <c r="C46" s="14"/>
      <c r="D46" s="14"/>
      <c r="E46" s="14"/>
      <c r="F46" s="14"/>
      <c r="G46" s="14"/>
      <c r="H46" s="14"/>
      <c r="I46" s="14"/>
      <c r="J46" s="14"/>
      <c r="K46" s="14"/>
      <c r="L46" s="14"/>
    </row>
    <row r="47" spans="1:15">
      <c r="A47" s="14"/>
      <c r="B47" s="14"/>
      <c r="C47" s="14"/>
      <c r="D47" s="14"/>
      <c r="E47" s="14"/>
      <c r="F47" s="14"/>
      <c r="G47" s="14"/>
      <c r="H47" s="14"/>
      <c r="I47" s="14"/>
      <c r="J47" s="14"/>
      <c r="K47" s="14"/>
      <c r="L47" s="14"/>
    </row>
    <row r="48" spans="1:15">
      <c r="B48" s="14"/>
    </row>
  </sheetData>
  <mergeCells count="73">
    <mergeCell ref="F6:G6"/>
    <mergeCell ref="A9:C10"/>
    <mergeCell ref="D20:D21"/>
    <mergeCell ref="D24:D25"/>
    <mergeCell ref="A8:D8"/>
    <mergeCell ref="E8:J8"/>
    <mergeCell ref="E24:J24"/>
    <mergeCell ref="E25:J25"/>
    <mergeCell ref="A12:D12"/>
    <mergeCell ref="H12:J12"/>
    <mergeCell ref="A20:C22"/>
    <mergeCell ref="A23:C25"/>
    <mergeCell ref="I6:J6"/>
    <mergeCell ref="A11:C11"/>
    <mergeCell ref="F4:L4"/>
    <mergeCell ref="B2:C2"/>
    <mergeCell ref="D2:D3"/>
    <mergeCell ref="E2:J3"/>
    <mergeCell ref="K2:L3"/>
    <mergeCell ref="B3:C3"/>
    <mergeCell ref="A4:B5"/>
    <mergeCell ref="C4:C5"/>
    <mergeCell ref="D4:D5"/>
    <mergeCell ref="E4:E5"/>
    <mergeCell ref="F5:L5"/>
    <mergeCell ref="K8:L8"/>
    <mergeCell ref="E9:E10"/>
    <mergeCell ref="F9:G9"/>
    <mergeCell ref="F10:G10"/>
    <mergeCell ref="A19:D19"/>
    <mergeCell ref="E19:J19"/>
    <mergeCell ref="K19:L19"/>
    <mergeCell ref="A13:D13"/>
    <mergeCell ref="E13:J13"/>
    <mergeCell ref="A15:B15"/>
    <mergeCell ref="E15:G15"/>
    <mergeCell ref="A16:B16"/>
    <mergeCell ref="E16:G16"/>
    <mergeCell ref="H18:I18"/>
    <mergeCell ref="K18:L18"/>
    <mergeCell ref="K20:L20"/>
    <mergeCell ref="E21:J21"/>
    <mergeCell ref="E22:J22"/>
    <mergeCell ref="B26:D26"/>
    <mergeCell ref="E26:J26"/>
    <mergeCell ref="B27:D27"/>
    <mergeCell ref="E27:J27"/>
    <mergeCell ref="A30:D30"/>
    <mergeCell ref="E30:J30"/>
    <mergeCell ref="A29:D29"/>
    <mergeCell ref="A26:A27"/>
    <mergeCell ref="K30:L30"/>
    <mergeCell ref="A28:D28"/>
    <mergeCell ref="E28:J28"/>
    <mergeCell ref="E35:J35"/>
    <mergeCell ref="E36:J36"/>
    <mergeCell ref="E32:J32"/>
    <mergeCell ref="E33:J33"/>
    <mergeCell ref="D31:D32"/>
    <mergeCell ref="D35:D36"/>
    <mergeCell ref="A31:C33"/>
    <mergeCell ref="A34:C36"/>
    <mergeCell ref="A37:A38"/>
    <mergeCell ref="B37:D37"/>
    <mergeCell ref="E37:J37"/>
    <mergeCell ref="B38:D38"/>
    <mergeCell ref="E38:J38"/>
    <mergeCell ref="A43:L43"/>
    <mergeCell ref="A41:B41"/>
    <mergeCell ref="E41:G41"/>
    <mergeCell ref="J41:K41"/>
    <mergeCell ref="A39:D39"/>
    <mergeCell ref="E39:J39"/>
  </mergeCells>
  <phoneticPr fontId="2"/>
  <dataValidations count="3">
    <dataValidation type="list" allowBlank="1" showInputMessage="1" showErrorMessage="1" sqref="G11" xr:uid="{00000000-0002-0000-0100-000000000000}">
      <formula1>" 　,有,無"</formula1>
    </dataValidation>
    <dataValidation type="list" allowBlank="1" showInputMessage="1" showErrorMessage="1" sqref="H6 D10" xr:uid="{CC2A997D-6A50-4E07-8005-F1F489548E5C}">
      <formula1>" 　,1,2"</formula1>
    </dataValidation>
    <dataValidation type="list" allowBlank="1" showInputMessage="1" showErrorMessage="1" sqref="D24:D25 D22 D35:D36 D33" xr:uid="{72D9A272-D198-49C2-938A-C68C454DAD01}">
      <formula1>"　,1,2"</formula1>
    </dataValidation>
  </dataValidations>
  <pageMargins left="0.70866141732283472" right="0.70866141732283472" top="0.55118110236220474" bottom="0.19685039370078741" header="0.31496062992125984" footer="0.31496062992125984"/>
  <pageSetup paperSize="9" scale="66" fitToHeight="0" orientation="portrait" r:id="rId1"/>
  <headerFooter>
    <oddFooter>&amp;R&amp;A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O35"/>
  <sheetViews>
    <sheetView view="pageBreakPreview" topLeftCell="A31" zoomScaleSheetLayoutView="100" workbookViewId="0">
      <selection activeCell="I25" sqref="I25"/>
    </sheetView>
  </sheetViews>
  <sheetFormatPr defaultColWidth="9" defaultRowHeight="13.5"/>
  <cols>
    <col min="1" max="1" width="13" style="1" customWidth="1"/>
    <col min="2" max="2" width="13.5" style="1" customWidth="1"/>
    <col min="3" max="3" width="9" style="1" customWidth="1"/>
    <col min="4" max="4" width="11.125" style="1" customWidth="1"/>
    <col min="5" max="5" width="13.625" style="1" customWidth="1"/>
    <col min="6" max="6" width="10.25" style="1" customWidth="1"/>
    <col min="7" max="7" width="9.25" style="1" customWidth="1"/>
    <col min="8" max="9" width="9.625" style="1" customWidth="1"/>
    <col min="10" max="10" width="9.375" style="1" customWidth="1"/>
    <col min="11" max="11" width="12" style="1" customWidth="1"/>
    <col min="12" max="12" width="7.375" style="1" customWidth="1"/>
    <col min="13" max="16384" width="9" style="2"/>
  </cols>
  <sheetData>
    <row r="1" spans="1:15" ht="36.75" customHeight="1">
      <c r="A1" s="217" t="s">
        <v>26</v>
      </c>
      <c r="G1" s="51"/>
      <c r="J1" s="195"/>
      <c r="K1" s="195"/>
      <c r="L1" s="195"/>
    </row>
    <row r="2" spans="1:15" ht="42" customHeight="1">
      <c r="A2" s="41" t="s">
        <v>0</v>
      </c>
      <c r="B2" s="438">
        <f>③継続契約算出表!B2:C2</f>
        <v>0</v>
      </c>
      <c r="C2" s="551"/>
      <c r="D2" s="440" t="s">
        <v>161</v>
      </c>
      <c r="E2" s="436">
        <f>③継続契約算出表!E2:J3</f>
        <v>0</v>
      </c>
      <c r="F2" s="436"/>
      <c r="G2" s="436"/>
      <c r="H2" s="436"/>
      <c r="I2" s="436"/>
      <c r="J2" s="436"/>
      <c r="K2" s="436" t="s">
        <v>1</v>
      </c>
      <c r="L2" s="436"/>
    </row>
    <row r="3" spans="1:15" ht="42" customHeight="1">
      <c r="A3" s="42" t="s">
        <v>157</v>
      </c>
      <c r="B3" s="576">
        <f>③継続契約算出表!B3:C3</f>
        <v>0</v>
      </c>
      <c r="C3" s="576"/>
      <c r="D3" s="441"/>
      <c r="E3" s="436"/>
      <c r="F3" s="436"/>
      <c r="G3" s="436"/>
      <c r="H3" s="436"/>
      <c r="I3" s="436"/>
      <c r="J3" s="436"/>
      <c r="K3" s="436"/>
      <c r="L3" s="436"/>
    </row>
    <row r="4" spans="1:15" ht="7.15" customHeight="1" thickBot="1">
      <c r="A4" s="152"/>
      <c r="B4" s="153"/>
      <c r="C4" s="153"/>
      <c r="D4" s="154"/>
      <c r="E4" s="155"/>
      <c r="F4" s="155"/>
      <c r="G4" s="155"/>
      <c r="H4" s="155"/>
      <c r="I4" s="155"/>
      <c r="J4" s="155"/>
      <c r="K4" s="155"/>
      <c r="L4" s="155"/>
    </row>
    <row r="5" spans="1:15" ht="27.75" customHeight="1" thickBot="1">
      <c r="A5" s="412"/>
      <c r="B5" s="412"/>
      <c r="C5" s="45"/>
      <c r="D5" s="46"/>
      <c r="E5" s="47"/>
      <c r="F5" s="47"/>
      <c r="G5" s="503" t="s">
        <v>177</v>
      </c>
      <c r="H5" s="504"/>
      <c r="I5" s="240" t="s">
        <v>253</v>
      </c>
      <c r="J5" s="413" t="s">
        <v>167</v>
      </c>
      <c r="K5" s="414"/>
      <c r="L5" s="12"/>
      <c r="M5" s="4"/>
    </row>
    <row r="6" spans="1:15" ht="7.15" customHeight="1">
      <c r="A6" s="63"/>
      <c r="B6" s="53"/>
      <c r="C6" s="53"/>
      <c r="D6" s="29"/>
      <c r="E6" s="29"/>
      <c r="F6" s="29"/>
      <c r="G6" s="29"/>
      <c r="H6" s="29"/>
      <c r="I6" s="29"/>
      <c r="J6" s="29"/>
      <c r="K6" s="54"/>
      <c r="L6" s="54"/>
    </row>
    <row r="7" spans="1:15" ht="20.25" customHeight="1">
      <c r="A7" s="427" t="s">
        <v>141</v>
      </c>
      <c r="B7" s="427"/>
      <c r="C7" s="427"/>
      <c r="D7" s="427"/>
      <c r="E7" s="591" t="s">
        <v>4</v>
      </c>
      <c r="F7" s="592"/>
      <c r="G7" s="592"/>
      <c r="H7" s="592"/>
      <c r="I7" s="593"/>
      <c r="J7" s="591" t="s">
        <v>5</v>
      </c>
      <c r="K7" s="593"/>
      <c r="L7" s="2"/>
    </row>
    <row r="8" spans="1:15" ht="34.5" customHeight="1" thickBot="1">
      <c r="A8" s="577" t="s">
        <v>187</v>
      </c>
      <c r="B8" s="578"/>
      <c r="C8" s="578"/>
      <c r="D8" s="578"/>
      <c r="E8" s="587" t="s">
        <v>188</v>
      </c>
      <c r="F8" s="213" t="s">
        <v>17</v>
      </c>
      <c r="G8" s="213" t="s">
        <v>181</v>
      </c>
      <c r="H8" s="213" t="s">
        <v>27</v>
      </c>
      <c r="I8" s="213" t="s">
        <v>28</v>
      </c>
      <c r="J8" s="589" t="s">
        <v>107</v>
      </c>
      <c r="K8" s="590"/>
      <c r="L8" s="2"/>
    </row>
    <row r="9" spans="1:15" ht="34.5" customHeight="1" thickBot="1">
      <c r="A9" s="579"/>
      <c r="B9" s="580"/>
      <c r="C9" s="580"/>
      <c r="D9" s="580"/>
      <c r="E9" s="588"/>
      <c r="F9" s="214">
        <v>0</v>
      </c>
      <c r="G9" s="214"/>
      <c r="H9" s="214">
        <v>0</v>
      </c>
      <c r="I9" s="215">
        <f>IFERROR(F9*1+G9*2+H9*3,"-")</f>
        <v>0</v>
      </c>
      <c r="J9" s="151">
        <f>I9*1000</f>
        <v>0</v>
      </c>
      <c r="K9" s="38" t="s">
        <v>13</v>
      </c>
      <c r="L9" s="2"/>
    </row>
    <row r="10" spans="1:15" ht="34.5" customHeight="1" thickBot="1">
      <c r="A10" s="581"/>
      <c r="B10" s="582"/>
      <c r="C10" s="582"/>
      <c r="D10" s="582"/>
      <c r="E10" s="249" t="s">
        <v>191</v>
      </c>
      <c r="F10" s="586" t="s">
        <v>178</v>
      </c>
      <c r="G10" s="525"/>
      <c r="H10" s="525"/>
      <c r="I10" s="526"/>
      <c r="J10" s="158">
        <f>IFERROR(E10*J9,0)</f>
        <v>0</v>
      </c>
      <c r="K10" s="204" t="s">
        <v>61</v>
      </c>
      <c r="L10" s="2"/>
    </row>
    <row r="11" spans="1:15" ht="34.5" hidden="1" customHeight="1">
      <c r="A11" s="190"/>
      <c r="B11" s="189"/>
      <c r="C11" s="189"/>
      <c r="D11" s="189"/>
      <c r="L11" s="2"/>
    </row>
    <row r="12" spans="1:15" ht="18.75" customHeight="1">
      <c r="A12" s="583"/>
      <c r="B12" s="366"/>
      <c r="C12" s="366"/>
      <c r="D12" s="366"/>
      <c r="E12" s="366"/>
      <c r="F12" s="366"/>
      <c r="G12" s="366"/>
      <c r="H12" s="366"/>
      <c r="I12" s="366"/>
      <c r="J12" s="366"/>
      <c r="K12" s="366"/>
      <c r="L12" s="366"/>
      <c r="M12" s="22"/>
    </row>
    <row r="13" spans="1:15" ht="22.5" customHeight="1">
      <c r="A13" s="218" t="s">
        <v>155</v>
      </c>
      <c r="B13" s="103"/>
      <c r="C13" s="103"/>
      <c r="D13" s="103"/>
      <c r="E13" s="103"/>
      <c r="F13" s="103"/>
      <c r="G13" s="103"/>
      <c r="H13" s="103"/>
      <c r="I13" s="103"/>
      <c r="J13" s="103"/>
      <c r="K13" s="103"/>
      <c r="L13" s="103"/>
      <c r="M13" s="22"/>
    </row>
    <row r="14" spans="1:15" ht="15" thickBot="1">
      <c r="A14" s="427" t="s">
        <v>136</v>
      </c>
      <c r="B14" s="427"/>
      <c r="C14" s="427"/>
      <c r="D14" s="427"/>
      <c r="E14" s="427" t="s">
        <v>4</v>
      </c>
      <c r="F14" s="427"/>
      <c r="G14" s="427"/>
      <c r="H14" s="427"/>
      <c r="I14" s="427"/>
      <c r="J14" s="427"/>
      <c r="K14" s="427" t="s">
        <v>5</v>
      </c>
      <c r="L14" s="427"/>
      <c r="M14" s="15"/>
      <c r="N14" s="13"/>
      <c r="O14" s="13"/>
    </row>
    <row r="15" spans="1:15" ht="36.75" customHeight="1" thickBot="1">
      <c r="A15" s="428" t="s">
        <v>225</v>
      </c>
      <c r="B15" s="429"/>
      <c r="C15" s="429"/>
      <c r="D15" s="430"/>
      <c r="E15" s="196" t="s">
        <v>183</v>
      </c>
      <c r="F15" s="198"/>
      <c r="G15" s="584" t="s">
        <v>64</v>
      </c>
      <c r="H15" s="585"/>
      <c r="I15" s="106"/>
      <c r="J15" s="9"/>
      <c r="K15" s="2"/>
      <c r="L15" s="2"/>
    </row>
    <row r="16" spans="1:15" ht="42" customHeight="1" thickBot="1">
      <c r="A16" s="448"/>
      <c r="B16" s="449"/>
      <c r="C16" s="449"/>
      <c r="D16" s="572"/>
      <c r="E16" s="241" t="s">
        <v>65</v>
      </c>
      <c r="F16" s="568"/>
      <c r="G16" s="569"/>
      <c r="H16" s="569"/>
      <c r="I16" s="569"/>
      <c r="J16" s="569"/>
      <c r="K16" s="569"/>
      <c r="L16" s="570"/>
      <c r="M16" s="9"/>
    </row>
    <row r="17" spans="1:15" ht="28.5" customHeight="1" thickBot="1">
      <c r="A17" s="183"/>
      <c r="B17" s="487"/>
      <c r="C17" s="487"/>
      <c r="D17" s="230"/>
      <c r="E17" s="466" t="s">
        <v>244</v>
      </c>
      <c r="F17" s="467"/>
      <c r="G17" s="467"/>
      <c r="H17" s="467"/>
      <c r="I17" s="467"/>
      <c r="J17" s="467"/>
      <c r="K17" s="242">
        <f>IF(D18=1,$F$15*0.6*6000,0)</f>
        <v>0</v>
      </c>
      <c r="L17" s="209" t="s">
        <v>24</v>
      </c>
      <c r="M17" s="9"/>
    </row>
    <row r="18" spans="1:15" ht="28.5" customHeight="1" thickBot="1">
      <c r="A18" s="183"/>
      <c r="B18" s="489"/>
      <c r="C18" s="489"/>
      <c r="D18" s="256" t="s">
        <v>253</v>
      </c>
      <c r="E18" s="571" t="s">
        <v>198</v>
      </c>
      <c r="F18" s="466"/>
      <c r="G18" s="466"/>
      <c r="H18" s="466"/>
      <c r="I18" s="466"/>
      <c r="J18" s="466"/>
      <c r="K18" s="49">
        <f>IF(D18=2,$F$15*0.8*5000,0)</f>
        <v>0</v>
      </c>
      <c r="L18" s="209" t="s">
        <v>24</v>
      </c>
      <c r="M18" s="9"/>
    </row>
    <row r="19" spans="1:15" ht="28.5" customHeight="1">
      <c r="A19" s="445" t="s">
        <v>224</v>
      </c>
      <c r="B19" s="446" t="s">
        <v>171</v>
      </c>
      <c r="C19" s="446"/>
      <c r="D19" s="479"/>
      <c r="E19" s="480" t="s">
        <v>106</v>
      </c>
      <c r="F19" s="480"/>
      <c r="G19" s="480"/>
      <c r="H19" s="480"/>
      <c r="I19" s="480"/>
      <c r="J19" s="481"/>
      <c r="K19" s="49">
        <f>IF($I$5=1,$F$15*3000,0)</f>
        <v>0</v>
      </c>
      <c r="L19" s="209" t="s">
        <v>24</v>
      </c>
      <c r="M19" s="9"/>
    </row>
    <row r="20" spans="1:15" ht="28.5" customHeight="1">
      <c r="A20" s="479"/>
      <c r="B20" s="446" t="s">
        <v>172</v>
      </c>
      <c r="C20" s="446"/>
      <c r="D20" s="446"/>
      <c r="E20" s="480" t="s">
        <v>111</v>
      </c>
      <c r="F20" s="480"/>
      <c r="G20" s="480"/>
      <c r="H20" s="480"/>
      <c r="I20" s="480"/>
      <c r="J20" s="481"/>
      <c r="K20" s="49">
        <f>IF($I$5=2,$F$15*1000,0)</f>
        <v>0</v>
      </c>
      <c r="L20" s="209" t="s">
        <v>24</v>
      </c>
      <c r="M20" s="9"/>
    </row>
    <row r="21" spans="1:15" ht="28.5" customHeight="1">
      <c r="A21" s="474" t="s">
        <v>176</v>
      </c>
      <c r="B21" s="543"/>
      <c r="C21" s="543"/>
      <c r="D21" s="543"/>
      <c r="E21" s="431" t="s">
        <v>178</v>
      </c>
      <c r="F21" s="525"/>
      <c r="G21" s="525"/>
      <c r="H21" s="525"/>
      <c r="I21" s="525"/>
      <c r="J21" s="526"/>
      <c r="K21" s="39">
        <f>SUM(K17:K20)</f>
        <v>0</v>
      </c>
      <c r="L21" s="208" t="s">
        <v>24</v>
      </c>
      <c r="M21" s="9"/>
    </row>
    <row r="22" spans="1:15" ht="14.25">
      <c r="A22" s="24"/>
      <c r="B22" s="24"/>
      <c r="C22" s="24"/>
      <c r="D22" s="24"/>
      <c r="E22" s="25"/>
      <c r="F22" s="26"/>
      <c r="G22" s="26"/>
      <c r="H22" s="26"/>
      <c r="I22" s="26"/>
      <c r="J22" s="26"/>
      <c r="K22" s="28"/>
      <c r="L22" s="27"/>
      <c r="M22" s="9"/>
    </row>
    <row r="23" spans="1:15" ht="25.5" customHeight="1">
      <c r="A23" s="218" t="s">
        <v>156</v>
      </c>
      <c r="B23" s="105"/>
      <c r="C23" s="105"/>
      <c r="D23" s="105"/>
      <c r="E23" s="105"/>
      <c r="F23" s="105"/>
      <c r="G23" s="105"/>
      <c r="H23" s="105"/>
      <c r="I23" s="103"/>
      <c r="J23" s="105"/>
      <c r="K23" s="105"/>
      <c r="L23" s="105"/>
      <c r="M23" s="22"/>
    </row>
    <row r="24" spans="1:15" ht="15" thickBot="1">
      <c r="A24" s="427" t="s">
        <v>136</v>
      </c>
      <c r="B24" s="427"/>
      <c r="C24" s="427"/>
      <c r="D24" s="427"/>
      <c r="E24" s="427" t="s">
        <v>4</v>
      </c>
      <c r="F24" s="427"/>
      <c r="G24" s="427"/>
      <c r="H24" s="427"/>
      <c r="I24" s="427"/>
      <c r="J24" s="427"/>
      <c r="K24" s="427" t="s">
        <v>5</v>
      </c>
      <c r="L24" s="427"/>
      <c r="M24" s="15"/>
      <c r="N24" s="13"/>
      <c r="O24" s="13"/>
    </row>
    <row r="25" spans="1:15" ht="36.75" customHeight="1" thickBot="1">
      <c r="A25" s="428" t="s">
        <v>226</v>
      </c>
      <c r="B25" s="429"/>
      <c r="C25" s="429"/>
      <c r="D25" s="430"/>
      <c r="E25" s="196" t="s">
        <v>183</v>
      </c>
      <c r="F25" s="199"/>
      <c r="G25" s="594" t="s">
        <v>63</v>
      </c>
      <c r="H25" s="595"/>
      <c r="I25" s="106"/>
      <c r="J25" s="210" t="s">
        <v>62</v>
      </c>
      <c r="K25" s="157">
        <f>IFERROR(F25*I25,0)</f>
        <v>0</v>
      </c>
      <c r="L25" s="211" t="s">
        <v>31</v>
      </c>
      <c r="M25" s="9"/>
    </row>
    <row r="26" spans="1:15" ht="38.25" customHeight="1" thickBot="1">
      <c r="A26" s="448"/>
      <c r="B26" s="449"/>
      <c r="C26" s="449"/>
      <c r="D26" s="572"/>
      <c r="E26" s="243" t="s">
        <v>30</v>
      </c>
      <c r="F26" s="568"/>
      <c r="G26" s="569"/>
      <c r="H26" s="569"/>
      <c r="I26" s="569"/>
      <c r="J26" s="569"/>
      <c r="K26" s="569"/>
      <c r="L26" s="570"/>
      <c r="M26" s="9"/>
    </row>
    <row r="27" spans="1:15" ht="28.5" customHeight="1" thickBot="1">
      <c r="A27" s="183"/>
      <c r="B27" s="487"/>
      <c r="C27" s="487"/>
      <c r="D27" s="230"/>
      <c r="E27" s="466" t="s">
        <v>244</v>
      </c>
      <c r="F27" s="467"/>
      <c r="G27" s="467"/>
      <c r="H27" s="467"/>
      <c r="I27" s="467"/>
      <c r="J27" s="467"/>
      <c r="K27" s="242">
        <f>IF(D28=1,$K$25*0.6*6000,0)</f>
        <v>0</v>
      </c>
      <c r="L27" s="209" t="s">
        <v>18</v>
      </c>
      <c r="M27" s="9"/>
    </row>
    <row r="28" spans="1:15" ht="28.5" customHeight="1" thickBot="1">
      <c r="A28" s="183"/>
      <c r="B28" s="489"/>
      <c r="C28" s="489"/>
      <c r="D28" s="256" t="s">
        <v>253</v>
      </c>
      <c r="E28" s="571" t="s">
        <v>198</v>
      </c>
      <c r="F28" s="466"/>
      <c r="G28" s="466"/>
      <c r="H28" s="466"/>
      <c r="I28" s="466"/>
      <c r="J28" s="466"/>
      <c r="K28" s="49">
        <f>IF(D28=2,$K$25*0.8*5000,0)</f>
        <v>0</v>
      </c>
      <c r="L28" s="44" t="s">
        <v>18</v>
      </c>
      <c r="M28" s="9"/>
    </row>
    <row r="29" spans="1:15" ht="28.5" customHeight="1">
      <c r="A29" s="445" t="s">
        <v>224</v>
      </c>
      <c r="B29" s="505" t="s">
        <v>171</v>
      </c>
      <c r="C29" s="562"/>
      <c r="D29" s="444"/>
      <c r="E29" s="480" t="s">
        <v>106</v>
      </c>
      <c r="F29" s="480"/>
      <c r="G29" s="480"/>
      <c r="H29" s="480"/>
      <c r="I29" s="480"/>
      <c r="J29" s="481"/>
      <c r="K29" s="49">
        <f>IF($I$5=1,$K$25*3000,0)</f>
        <v>0</v>
      </c>
      <c r="L29" s="44" t="s">
        <v>18</v>
      </c>
      <c r="M29" s="9"/>
    </row>
    <row r="30" spans="1:15" ht="28.5" customHeight="1">
      <c r="A30" s="479"/>
      <c r="B30" s="446" t="s">
        <v>172</v>
      </c>
      <c r="C30" s="446"/>
      <c r="D30" s="446"/>
      <c r="E30" s="480" t="s">
        <v>111</v>
      </c>
      <c r="F30" s="480"/>
      <c r="G30" s="480"/>
      <c r="H30" s="480"/>
      <c r="I30" s="480"/>
      <c r="J30" s="481"/>
      <c r="K30" s="49">
        <f>IF($I$5=2,,0)</f>
        <v>0</v>
      </c>
      <c r="L30" s="44" t="s">
        <v>18</v>
      </c>
      <c r="M30" s="9"/>
    </row>
    <row r="31" spans="1:15" ht="28.5" customHeight="1" thickBot="1">
      <c r="A31" s="573" t="s">
        <v>174</v>
      </c>
      <c r="B31" s="574"/>
      <c r="C31" s="574"/>
      <c r="D31" s="575"/>
      <c r="E31" s="563" t="s">
        <v>182</v>
      </c>
      <c r="F31" s="564"/>
      <c r="G31" s="564"/>
      <c r="H31" s="564"/>
      <c r="I31" s="564"/>
      <c r="J31" s="565"/>
      <c r="K31" s="39">
        <f>SUM(K27:K30)</f>
        <v>0</v>
      </c>
      <c r="L31" s="212" t="s">
        <v>18</v>
      </c>
      <c r="M31" s="9"/>
    </row>
    <row r="32" spans="1:15" ht="30" customHeight="1" thickBot="1">
      <c r="A32" s="563" t="s">
        <v>175</v>
      </c>
      <c r="B32" s="566"/>
      <c r="C32" s="567"/>
      <c r="D32" s="165" t="s">
        <v>113</v>
      </c>
      <c r="E32" s="563" t="s">
        <v>178</v>
      </c>
      <c r="F32" s="564"/>
      <c r="G32" s="564"/>
      <c r="H32" s="564"/>
      <c r="I32" s="564"/>
      <c r="J32" s="565"/>
      <c r="K32" s="39">
        <f>IFERROR(K31*D32,0)</f>
        <v>0</v>
      </c>
      <c r="L32" s="212" t="s">
        <v>19</v>
      </c>
      <c r="M32" s="15"/>
    </row>
    <row r="33" spans="1:12" ht="14.25" thickBot="1"/>
    <row r="34" spans="1:12" ht="32.25" customHeight="1" thickTop="1" thickBot="1">
      <c r="A34" s="409" t="s">
        <v>180</v>
      </c>
      <c r="B34" s="410"/>
      <c r="C34" s="410"/>
      <c r="D34" s="410"/>
      <c r="E34" s="410"/>
      <c r="F34" s="410"/>
      <c r="G34" s="410"/>
      <c r="H34" s="410"/>
      <c r="I34" s="410"/>
      <c r="J34" s="410"/>
      <c r="K34" s="410"/>
      <c r="L34" s="411"/>
    </row>
    <row r="35" spans="1:12" ht="14.25" thickTop="1"/>
  </sheetData>
  <mergeCells count="51">
    <mergeCell ref="K24:L24"/>
    <mergeCell ref="E27:J27"/>
    <mergeCell ref="A25:D26"/>
    <mergeCell ref="A19:A20"/>
    <mergeCell ref="B19:D19"/>
    <mergeCell ref="E19:J19"/>
    <mergeCell ref="B27:C28"/>
    <mergeCell ref="A21:D21"/>
    <mergeCell ref="E21:J21"/>
    <mergeCell ref="G25:H25"/>
    <mergeCell ref="B20:D20"/>
    <mergeCell ref="E20:J20"/>
    <mergeCell ref="A24:D24"/>
    <mergeCell ref="E24:J24"/>
    <mergeCell ref="J8:K8"/>
    <mergeCell ref="K2:L3"/>
    <mergeCell ref="E7:I7"/>
    <mergeCell ref="J7:K7"/>
    <mergeCell ref="G5:H5"/>
    <mergeCell ref="B2:C2"/>
    <mergeCell ref="D2:D3"/>
    <mergeCell ref="E17:J17"/>
    <mergeCell ref="A5:B5"/>
    <mergeCell ref="E2:J3"/>
    <mergeCell ref="B3:C3"/>
    <mergeCell ref="A7:D7"/>
    <mergeCell ref="B17:C18"/>
    <mergeCell ref="A8:D10"/>
    <mergeCell ref="A12:L12"/>
    <mergeCell ref="G15:H15"/>
    <mergeCell ref="F10:I10"/>
    <mergeCell ref="A14:D14"/>
    <mergeCell ref="E14:J14"/>
    <mergeCell ref="K14:L14"/>
    <mergeCell ref="E8:E9"/>
    <mergeCell ref="A34:L34"/>
    <mergeCell ref="J5:K5"/>
    <mergeCell ref="E32:J32"/>
    <mergeCell ref="A32:C32"/>
    <mergeCell ref="F16:L16"/>
    <mergeCell ref="E18:J18"/>
    <mergeCell ref="A15:D16"/>
    <mergeCell ref="A31:D31"/>
    <mergeCell ref="E31:J31"/>
    <mergeCell ref="E28:J28"/>
    <mergeCell ref="A29:A30"/>
    <mergeCell ref="B29:D29"/>
    <mergeCell ref="E29:J29"/>
    <mergeCell ref="B30:D30"/>
    <mergeCell ref="E30:J30"/>
    <mergeCell ref="F26:L26"/>
  </mergeCells>
  <phoneticPr fontId="2"/>
  <conditionalFormatting sqref="I9">
    <cfRule type="cellIs" dxfId="0" priority="1" operator="greaterThan">
      <formula>10</formula>
    </cfRule>
  </conditionalFormatting>
  <dataValidations count="2">
    <dataValidation type="list" allowBlank="1" showInputMessage="1" showErrorMessage="1" sqref="D28 D18" xr:uid="{A34C93D2-F378-4EC7-8C5B-FC5ED0C46A31}">
      <formula1>"　,1,2"</formula1>
    </dataValidation>
    <dataValidation type="list" allowBlank="1" showInputMessage="1" showErrorMessage="1" sqref="I5" xr:uid="{24742AD8-A161-4F13-9A06-3CE5D636314D}">
      <formula1>" 　,1,2"</formula1>
    </dataValidation>
  </dataValidations>
  <pageMargins left="0.51181102362204722" right="0.27559055118110237" top="0.6692913385826772" bottom="0" header="0" footer="0"/>
  <pageSetup paperSize="9" scale="76" fitToWidth="0" fitToHeight="0" orientation="portrait" r:id="rId1"/>
  <headerFooter alignWithMargins="0">
    <oddFooter>&amp;R&amp;A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555F8-4370-456A-A65E-F5D84F95FE3E}">
  <sheetPr>
    <tabColor theme="7" tint="0.59999389629810485"/>
  </sheetPr>
  <dimension ref="A1:N21"/>
  <sheetViews>
    <sheetView view="pageBreakPreview" zoomScale="70" zoomScaleSheetLayoutView="70" workbookViewId="0">
      <selection activeCell="A4" sqref="A4:XFD5"/>
    </sheetView>
  </sheetViews>
  <sheetFormatPr defaultColWidth="9" defaultRowHeight="13.5"/>
  <cols>
    <col min="1" max="1" width="13" style="1" customWidth="1"/>
    <col min="2" max="2" width="14.5" style="1" customWidth="1"/>
    <col min="3" max="3" width="6.625" style="1" customWidth="1"/>
    <col min="4" max="4" width="11.125" style="1" customWidth="1"/>
    <col min="5" max="5" width="13.625" style="1" customWidth="1"/>
    <col min="6" max="6" width="11.125" style="1" customWidth="1"/>
    <col min="7" max="7" width="10.75" style="1" customWidth="1"/>
    <col min="8" max="10" width="9.625" style="1" customWidth="1"/>
    <col min="11" max="11" width="14.5" style="1" customWidth="1"/>
    <col min="12" max="12" width="4.75" style="1" customWidth="1"/>
    <col min="13" max="16384" width="9" style="2"/>
  </cols>
  <sheetData>
    <row r="1" spans="1:14" ht="36.75" customHeight="1">
      <c r="A1" s="216" t="s">
        <v>137</v>
      </c>
    </row>
    <row r="2" spans="1:14" ht="61.5" customHeight="1">
      <c r="A2" s="41" t="s">
        <v>0</v>
      </c>
      <c r="B2" s="438"/>
      <c r="C2" s="551"/>
      <c r="D2" s="440" t="s">
        <v>159</v>
      </c>
      <c r="E2" s="436"/>
      <c r="F2" s="436"/>
      <c r="G2" s="436"/>
      <c r="H2" s="436"/>
      <c r="I2" s="436"/>
      <c r="J2" s="436"/>
      <c r="K2" s="436" t="s">
        <v>162</v>
      </c>
      <c r="L2" s="436"/>
    </row>
    <row r="3" spans="1:14" ht="61.5" customHeight="1">
      <c r="A3" s="42" t="s">
        <v>160</v>
      </c>
      <c r="B3" s="596"/>
      <c r="C3" s="596"/>
      <c r="D3" s="441"/>
      <c r="E3" s="436"/>
      <c r="F3" s="436"/>
      <c r="G3" s="436"/>
      <c r="H3" s="436"/>
      <c r="I3" s="436"/>
      <c r="J3" s="436"/>
      <c r="K3" s="436"/>
      <c r="L3" s="436"/>
    </row>
    <row r="4" spans="1:14" ht="27.75" customHeight="1">
      <c r="A4" s="607" t="s">
        <v>151</v>
      </c>
      <c r="B4" s="607"/>
      <c r="C4" s="607"/>
      <c r="D4" s="607"/>
      <c r="E4" s="162" t="s">
        <v>241</v>
      </c>
      <c r="F4" s="604" t="s">
        <v>242</v>
      </c>
      <c r="G4" s="605"/>
      <c r="H4" s="605"/>
      <c r="I4" s="605"/>
      <c r="J4" s="605"/>
      <c r="K4" s="605"/>
      <c r="L4" s="606"/>
    </row>
    <row r="5" spans="1:14" ht="27.75" customHeight="1">
      <c r="A5" s="41" t="s">
        <v>2</v>
      </c>
      <c r="B5" s="600" t="s">
        <v>184</v>
      </c>
      <c r="C5" s="600"/>
      <c r="D5" s="600"/>
      <c r="E5" s="162" t="s">
        <v>112</v>
      </c>
      <c r="F5" s="604" t="s">
        <v>243</v>
      </c>
      <c r="G5" s="605"/>
      <c r="H5" s="605"/>
      <c r="I5" s="605"/>
      <c r="J5" s="605"/>
      <c r="K5" s="605"/>
      <c r="L5" s="606"/>
    </row>
    <row r="6" spans="1:14" ht="18" customHeight="1">
      <c r="A6" s="427" t="s">
        <v>133</v>
      </c>
      <c r="B6" s="427"/>
      <c r="C6" s="427"/>
      <c r="D6" s="427"/>
      <c r="E6" s="427" t="s">
        <v>4</v>
      </c>
      <c r="F6" s="427"/>
      <c r="G6" s="427"/>
      <c r="H6" s="427"/>
      <c r="I6" s="427"/>
      <c r="J6" s="427"/>
      <c r="K6" s="427" t="s">
        <v>5</v>
      </c>
      <c r="L6" s="427"/>
    </row>
    <row r="7" spans="1:14" ht="65.25" customHeight="1">
      <c r="A7" s="505" t="s">
        <v>185</v>
      </c>
      <c r="B7" s="562"/>
      <c r="C7" s="562"/>
      <c r="D7" s="444"/>
      <c r="E7" s="163" t="s">
        <v>11</v>
      </c>
      <c r="F7" s="56">
        <v>10000</v>
      </c>
      <c r="G7" s="16" t="s">
        <v>6</v>
      </c>
      <c r="H7" s="16"/>
      <c r="I7" s="16"/>
      <c r="J7" s="16"/>
      <c r="K7" s="164"/>
      <c r="L7" s="38" t="s">
        <v>6</v>
      </c>
      <c r="N7" s="8"/>
    </row>
    <row r="8" spans="1:14" ht="36.75" customHeight="1">
      <c r="A8" s="601" t="s">
        <v>163</v>
      </c>
      <c r="B8" s="602"/>
      <c r="C8" s="602"/>
      <c r="D8" s="603"/>
      <c r="E8" s="597" t="s">
        <v>178</v>
      </c>
      <c r="F8" s="598"/>
      <c r="G8" s="598"/>
      <c r="H8" s="598"/>
      <c r="I8" s="598"/>
      <c r="J8" s="599"/>
      <c r="K8" s="164">
        <f>K7</f>
        <v>0</v>
      </c>
      <c r="L8" s="204" t="s">
        <v>6</v>
      </c>
      <c r="M8" s="13"/>
      <c r="N8" s="13"/>
    </row>
    <row r="9" spans="1:14" ht="24" customHeight="1" thickBot="1">
      <c r="A9" s="17"/>
      <c r="B9" s="17"/>
      <c r="C9" s="17"/>
      <c r="D9" s="17"/>
      <c r="E9" s="20"/>
      <c r="F9" s="5"/>
      <c r="G9" s="5"/>
      <c r="H9" s="5"/>
      <c r="I9" s="5"/>
      <c r="J9" s="5"/>
      <c r="K9" s="18"/>
      <c r="L9" s="12"/>
      <c r="M9" s="8"/>
    </row>
    <row r="10" spans="1:14" ht="31.5" customHeight="1" thickTop="1" thickBot="1">
      <c r="A10" s="511" t="s">
        <v>180</v>
      </c>
      <c r="B10" s="512"/>
      <c r="C10" s="512"/>
      <c r="D10" s="512"/>
      <c r="E10" s="512"/>
      <c r="F10" s="512"/>
      <c r="G10" s="512"/>
      <c r="H10" s="512"/>
      <c r="I10" s="512"/>
      <c r="J10" s="512"/>
      <c r="K10" s="512"/>
      <c r="L10" s="513"/>
      <c r="M10" s="13"/>
      <c r="N10" s="13"/>
    </row>
    <row r="11" spans="1:14" ht="15" thickTop="1">
      <c r="A11" s="14"/>
      <c r="B11" s="14"/>
      <c r="C11" s="14"/>
      <c r="D11" s="14"/>
      <c r="E11" s="14"/>
      <c r="F11" s="14"/>
      <c r="G11" s="14"/>
      <c r="H11" s="14"/>
      <c r="I11" s="14"/>
      <c r="J11" s="14"/>
      <c r="K11" s="14"/>
      <c r="L11" s="14"/>
      <c r="M11" s="13"/>
      <c r="N11" s="13"/>
    </row>
    <row r="12" spans="1:14" ht="14.25">
      <c r="A12" s="14"/>
      <c r="B12" s="14"/>
      <c r="C12" s="14"/>
      <c r="D12" s="14"/>
      <c r="E12" s="14"/>
      <c r="F12" s="14"/>
      <c r="G12" s="14"/>
      <c r="H12" s="14"/>
      <c r="I12" s="14"/>
      <c r="J12" s="14"/>
      <c r="K12" s="14"/>
      <c r="L12" s="14"/>
      <c r="M12" s="13"/>
      <c r="N12" s="13"/>
    </row>
    <row r="13" spans="1:14" ht="14.25">
      <c r="A13" s="14"/>
      <c r="B13" s="14"/>
      <c r="C13" s="14"/>
      <c r="D13" s="14"/>
      <c r="E13" s="14"/>
      <c r="F13" s="14"/>
      <c r="G13" s="14"/>
      <c r="H13" s="14"/>
      <c r="I13" s="14"/>
      <c r="J13" s="14"/>
      <c r="K13" s="14"/>
      <c r="L13" s="14"/>
      <c r="M13" s="13"/>
      <c r="N13" s="13"/>
    </row>
    <row r="14" spans="1:14" ht="14.25">
      <c r="M14" s="13"/>
      <c r="N14" s="13"/>
    </row>
    <row r="15" spans="1:14" ht="14.25">
      <c r="M15" s="13"/>
      <c r="N15" s="13"/>
    </row>
    <row r="16" spans="1:14">
      <c r="M16" s="8"/>
      <c r="N16" s="8"/>
    </row>
    <row r="17" spans="13:14">
      <c r="M17" s="8"/>
      <c r="N17" s="8"/>
    </row>
    <row r="18" spans="13:14">
      <c r="M18" s="8"/>
      <c r="N18" s="8"/>
    </row>
    <row r="19" spans="13:14">
      <c r="M19" s="8"/>
      <c r="N19" s="8"/>
    </row>
    <row r="20" spans="13:14">
      <c r="M20" s="8"/>
      <c r="N20" s="8"/>
    </row>
    <row r="21" spans="13:14">
      <c r="M21" s="8"/>
      <c r="N21" s="8"/>
    </row>
  </sheetData>
  <mergeCells count="16">
    <mergeCell ref="A10:L10"/>
    <mergeCell ref="K2:L3"/>
    <mergeCell ref="B3:C3"/>
    <mergeCell ref="E8:J8"/>
    <mergeCell ref="A6:D6"/>
    <mergeCell ref="E6:J6"/>
    <mergeCell ref="K6:L6"/>
    <mergeCell ref="A7:D7"/>
    <mergeCell ref="B5:D5"/>
    <mergeCell ref="B2:C2"/>
    <mergeCell ref="D2:D3"/>
    <mergeCell ref="E2:J3"/>
    <mergeCell ref="A8:D8"/>
    <mergeCell ref="F5:L5"/>
    <mergeCell ref="A4:D4"/>
    <mergeCell ref="F4:L4"/>
  </mergeCells>
  <phoneticPr fontId="2"/>
  <pageMargins left="0.51181102362204722" right="0.27559055118110237" top="0.6692913385826772" bottom="0" header="0" footer="0"/>
  <pageSetup paperSize="9" scale="74" orientation="portrait" r:id="rId1"/>
  <headerFooter alignWithMargins="0">
    <oddFooter>&amp;R&amp;A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T43"/>
  <sheetViews>
    <sheetView view="pageBreakPreview" zoomScale="55" zoomScaleNormal="55" zoomScaleSheetLayoutView="55" workbookViewId="0">
      <selection activeCell="T6" sqref="T6"/>
    </sheetView>
  </sheetViews>
  <sheetFormatPr defaultRowHeight="13.5"/>
  <cols>
    <col min="1" max="1" width="2.875" style="64" customWidth="1"/>
    <col min="2" max="2" width="9" style="82" bestFit="1" customWidth="1"/>
    <col min="3" max="3" width="13.75" style="79" bestFit="1" customWidth="1"/>
    <col min="4" max="4" width="21.75" style="64" customWidth="1"/>
    <col min="5" max="5" width="26.5" style="64" customWidth="1"/>
    <col min="6" max="6" width="15.875" style="80" customWidth="1"/>
    <col min="7" max="7" width="23.25" style="80" customWidth="1"/>
    <col min="8" max="8" width="24.5" style="80" customWidth="1"/>
    <col min="9" max="9" width="16.25" style="81" customWidth="1"/>
    <col min="10" max="10" width="30.375" style="64" customWidth="1"/>
    <col min="11" max="11" width="62.125" style="64" customWidth="1"/>
    <col min="12" max="15" width="18.5" style="82" customWidth="1"/>
    <col min="16" max="16" width="24" style="64" customWidth="1"/>
    <col min="17" max="18" width="14.625" style="64" customWidth="1"/>
    <col min="19" max="19" width="18.125" style="64" customWidth="1"/>
    <col min="20" max="254" width="9" style="64"/>
    <col min="255" max="255" width="4.5" style="64" bestFit="1" customWidth="1"/>
    <col min="256" max="256" width="9" style="64" bestFit="1" customWidth="1"/>
    <col min="257" max="257" width="13.75" style="64" bestFit="1" customWidth="1"/>
    <col min="258" max="258" width="21.75" style="64" customWidth="1"/>
    <col min="259" max="259" width="26.5" style="64" customWidth="1"/>
    <col min="260" max="260" width="15.875" style="64" customWidth="1"/>
    <col min="261" max="261" width="23.25" style="64" customWidth="1"/>
    <col min="262" max="262" width="24.5" style="64" customWidth="1"/>
    <col min="263" max="263" width="16.25" style="64" customWidth="1"/>
    <col min="264" max="264" width="30.375" style="64" customWidth="1"/>
    <col min="265" max="265" width="62.125" style="64" customWidth="1"/>
    <col min="266" max="270" width="18.5" style="64" customWidth="1"/>
    <col min="271" max="271" width="24" style="64" bestFit="1" customWidth="1"/>
    <col min="272" max="273" width="14.625" style="64" customWidth="1"/>
    <col min="274" max="510" width="9" style="64"/>
    <col min="511" max="511" width="4.5" style="64" bestFit="1" customWidth="1"/>
    <col min="512" max="512" width="9" style="64" bestFit="1" customWidth="1"/>
    <col min="513" max="513" width="13.75" style="64" bestFit="1" customWidth="1"/>
    <col min="514" max="514" width="21.75" style="64" customWidth="1"/>
    <col min="515" max="515" width="26.5" style="64" customWidth="1"/>
    <col min="516" max="516" width="15.875" style="64" customWidth="1"/>
    <col min="517" max="517" width="23.25" style="64" customWidth="1"/>
    <col min="518" max="518" width="24.5" style="64" customWidth="1"/>
    <col min="519" max="519" width="16.25" style="64" customWidth="1"/>
    <col min="520" max="520" width="30.375" style="64" customWidth="1"/>
    <col min="521" max="521" width="62.125" style="64" customWidth="1"/>
    <col min="522" max="526" width="18.5" style="64" customWidth="1"/>
    <col min="527" max="527" width="24" style="64" bestFit="1" customWidth="1"/>
    <col min="528" max="529" width="14.625" style="64" customWidth="1"/>
    <col min="530" max="766" width="9" style="64"/>
    <col min="767" max="767" width="4.5" style="64" bestFit="1" customWidth="1"/>
    <col min="768" max="768" width="9" style="64" bestFit="1" customWidth="1"/>
    <col min="769" max="769" width="13.75" style="64" bestFit="1" customWidth="1"/>
    <col min="770" max="770" width="21.75" style="64" customWidth="1"/>
    <col min="771" max="771" width="26.5" style="64" customWidth="1"/>
    <col min="772" max="772" width="15.875" style="64" customWidth="1"/>
    <col min="773" max="773" width="23.25" style="64" customWidth="1"/>
    <col min="774" max="774" width="24.5" style="64" customWidth="1"/>
    <col min="775" max="775" width="16.25" style="64" customWidth="1"/>
    <col min="776" max="776" width="30.375" style="64" customWidth="1"/>
    <col min="777" max="777" width="62.125" style="64" customWidth="1"/>
    <col min="778" max="782" width="18.5" style="64" customWidth="1"/>
    <col min="783" max="783" width="24" style="64" bestFit="1" customWidth="1"/>
    <col min="784" max="785" width="14.625" style="64" customWidth="1"/>
    <col min="786" max="1022" width="9" style="64"/>
    <col min="1023" max="1023" width="4.5" style="64" bestFit="1" customWidth="1"/>
    <col min="1024" max="1024" width="9" style="64" bestFit="1" customWidth="1"/>
    <col min="1025" max="1025" width="13.75" style="64" bestFit="1" customWidth="1"/>
    <col min="1026" max="1026" width="21.75" style="64" customWidth="1"/>
    <col min="1027" max="1027" width="26.5" style="64" customWidth="1"/>
    <col min="1028" max="1028" width="15.875" style="64" customWidth="1"/>
    <col min="1029" max="1029" width="23.25" style="64" customWidth="1"/>
    <col min="1030" max="1030" width="24.5" style="64" customWidth="1"/>
    <col min="1031" max="1031" width="16.25" style="64" customWidth="1"/>
    <col min="1032" max="1032" width="30.375" style="64" customWidth="1"/>
    <col min="1033" max="1033" width="62.125" style="64" customWidth="1"/>
    <col min="1034" max="1038" width="18.5" style="64" customWidth="1"/>
    <col min="1039" max="1039" width="24" style="64" bestFit="1" customWidth="1"/>
    <col min="1040" max="1041" width="14.625" style="64" customWidth="1"/>
    <col min="1042" max="1278" width="9" style="64"/>
    <col min="1279" max="1279" width="4.5" style="64" bestFit="1" customWidth="1"/>
    <col min="1280" max="1280" width="9" style="64" bestFit="1" customWidth="1"/>
    <col min="1281" max="1281" width="13.75" style="64" bestFit="1" customWidth="1"/>
    <col min="1282" max="1282" width="21.75" style="64" customWidth="1"/>
    <col min="1283" max="1283" width="26.5" style="64" customWidth="1"/>
    <col min="1284" max="1284" width="15.875" style="64" customWidth="1"/>
    <col min="1285" max="1285" width="23.25" style="64" customWidth="1"/>
    <col min="1286" max="1286" width="24.5" style="64" customWidth="1"/>
    <col min="1287" max="1287" width="16.25" style="64" customWidth="1"/>
    <col min="1288" max="1288" width="30.375" style="64" customWidth="1"/>
    <col min="1289" max="1289" width="62.125" style="64" customWidth="1"/>
    <col min="1290" max="1294" width="18.5" style="64" customWidth="1"/>
    <col min="1295" max="1295" width="24" style="64" bestFit="1" customWidth="1"/>
    <col min="1296" max="1297" width="14.625" style="64" customWidth="1"/>
    <col min="1298" max="1534" width="9" style="64"/>
    <col min="1535" max="1535" width="4.5" style="64" bestFit="1" customWidth="1"/>
    <col min="1536" max="1536" width="9" style="64" bestFit="1" customWidth="1"/>
    <col min="1537" max="1537" width="13.75" style="64" bestFit="1" customWidth="1"/>
    <col min="1538" max="1538" width="21.75" style="64" customWidth="1"/>
    <col min="1539" max="1539" width="26.5" style="64" customWidth="1"/>
    <col min="1540" max="1540" width="15.875" style="64" customWidth="1"/>
    <col min="1541" max="1541" width="23.25" style="64" customWidth="1"/>
    <col min="1542" max="1542" width="24.5" style="64" customWidth="1"/>
    <col min="1543" max="1543" width="16.25" style="64" customWidth="1"/>
    <col min="1544" max="1544" width="30.375" style="64" customWidth="1"/>
    <col min="1545" max="1545" width="62.125" style="64" customWidth="1"/>
    <col min="1546" max="1550" width="18.5" style="64" customWidth="1"/>
    <col min="1551" max="1551" width="24" style="64" bestFit="1" customWidth="1"/>
    <col min="1552" max="1553" width="14.625" style="64" customWidth="1"/>
    <col min="1554" max="1790" width="9" style="64"/>
    <col min="1791" max="1791" width="4.5" style="64" bestFit="1" customWidth="1"/>
    <col min="1792" max="1792" width="9" style="64" bestFit="1" customWidth="1"/>
    <col min="1793" max="1793" width="13.75" style="64" bestFit="1" customWidth="1"/>
    <col min="1794" max="1794" width="21.75" style="64" customWidth="1"/>
    <col min="1795" max="1795" width="26.5" style="64" customWidth="1"/>
    <col min="1796" max="1796" width="15.875" style="64" customWidth="1"/>
    <col min="1797" max="1797" width="23.25" style="64" customWidth="1"/>
    <col min="1798" max="1798" width="24.5" style="64" customWidth="1"/>
    <col min="1799" max="1799" width="16.25" style="64" customWidth="1"/>
    <col min="1800" max="1800" width="30.375" style="64" customWidth="1"/>
    <col min="1801" max="1801" width="62.125" style="64" customWidth="1"/>
    <col min="1802" max="1806" width="18.5" style="64" customWidth="1"/>
    <col min="1807" max="1807" width="24" style="64" bestFit="1" customWidth="1"/>
    <col min="1808" max="1809" width="14.625" style="64" customWidth="1"/>
    <col min="1810" max="2046" width="9" style="64"/>
    <col min="2047" max="2047" width="4.5" style="64" bestFit="1" customWidth="1"/>
    <col min="2048" max="2048" width="9" style="64" bestFit="1" customWidth="1"/>
    <col min="2049" max="2049" width="13.75" style="64" bestFit="1" customWidth="1"/>
    <col min="2050" max="2050" width="21.75" style="64" customWidth="1"/>
    <col min="2051" max="2051" width="26.5" style="64" customWidth="1"/>
    <col min="2052" max="2052" width="15.875" style="64" customWidth="1"/>
    <col min="2053" max="2053" width="23.25" style="64" customWidth="1"/>
    <col min="2054" max="2054" width="24.5" style="64" customWidth="1"/>
    <col min="2055" max="2055" width="16.25" style="64" customWidth="1"/>
    <col min="2056" max="2056" width="30.375" style="64" customWidth="1"/>
    <col min="2057" max="2057" width="62.125" style="64" customWidth="1"/>
    <col min="2058" max="2062" width="18.5" style="64" customWidth="1"/>
    <col min="2063" max="2063" width="24" style="64" bestFit="1" customWidth="1"/>
    <col min="2064" max="2065" width="14.625" style="64" customWidth="1"/>
    <col min="2066" max="2302" width="9" style="64"/>
    <col min="2303" max="2303" width="4.5" style="64" bestFit="1" customWidth="1"/>
    <col min="2304" max="2304" width="9" style="64" bestFit="1" customWidth="1"/>
    <col min="2305" max="2305" width="13.75" style="64" bestFit="1" customWidth="1"/>
    <col min="2306" max="2306" width="21.75" style="64" customWidth="1"/>
    <col min="2307" max="2307" width="26.5" style="64" customWidth="1"/>
    <col min="2308" max="2308" width="15.875" style="64" customWidth="1"/>
    <col min="2309" max="2309" width="23.25" style="64" customWidth="1"/>
    <col min="2310" max="2310" width="24.5" style="64" customWidth="1"/>
    <col min="2311" max="2311" width="16.25" style="64" customWidth="1"/>
    <col min="2312" max="2312" width="30.375" style="64" customWidth="1"/>
    <col min="2313" max="2313" width="62.125" style="64" customWidth="1"/>
    <col min="2314" max="2318" width="18.5" style="64" customWidth="1"/>
    <col min="2319" max="2319" width="24" style="64" bestFit="1" customWidth="1"/>
    <col min="2320" max="2321" width="14.625" style="64" customWidth="1"/>
    <col min="2322" max="2558" width="9" style="64"/>
    <col min="2559" max="2559" width="4.5" style="64" bestFit="1" customWidth="1"/>
    <col min="2560" max="2560" width="9" style="64" bestFit="1" customWidth="1"/>
    <col min="2561" max="2561" width="13.75" style="64" bestFit="1" customWidth="1"/>
    <col min="2562" max="2562" width="21.75" style="64" customWidth="1"/>
    <col min="2563" max="2563" width="26.5" style="64" customWidth="1"/>
    <col min="2564" max="2564" width="15.875" style="64" customWidth="1"/>
    <col min="2565" max="2565" width="23.25" style="64" customWidth="1"/>
    <col min="2566" max="2566" width="24.5" style="64" customWidth="1"/>
    <col min="2567" max="2567" width="16.25" style="64" customWidth="1"/>
    <col min="2568" max="2568" width="30.375" style="64" customWidth="1"/>
    <col min="2569" max="2569" width="62.125" style="64" customWidth="1"/>
    <col min="2570" max="2574" width="18.5" style="64" customWidth="1"/>
    <col min="2575" max="2575" width="24" style="64" bestFit="1" customWidth="1"/>
    <col min="2576" max="2577" width="14.625" style="64" customWidth="1"/>
    <col min="2578" max="2814" width="9" style="64"/>
    <col min="2815" max="2815" width="4.5" style="64" bestFit="1" customWidth="1"/>
    <col min="2816" max="2816" width="9" style="64" bestFit="1" customWidth="1"/>
    <col min="2817" max="2817" width="13.75" style="64" bestFit="1" customWidth="1"/>
    <col min="2818" max="2818" width="21.75" style="64" customWidth="1"/>
    <col min="2819" max="2819" width="26.5" style="64" customWidth="1"/>
    <col min="2820" max="2820" width="15.875" style="64" customWidth="1"/>
    <col min="2821" max="2821" width="23.25" style="64" customWidth="1"/>
    <col min="2822" max="2822" width="24.5" style="64" customWidth="1"/>
    <col min="2823" max="2823" width="16.25" style="64" customWidth="1"/>
    <col min="2824" max="2824" width="30.375" style="64" customWidth="1"/>
    <col min="2825" max="2825" width="62.125" style="64" customWidth="1"/>
    <col min="2826" max="2830" width="18.5" style="64" customWidth="1"/>
    <col min="2831" max="2831" width="24" style="64" bestFit="1" customWidth="1"/>
    <col min="2832" max="2833" width="14.625" style="64" customWidth="1"/>
    <col min="2834" max="3070" width="9" style="64"/>
    <col min="3071" max="3071" width="4.5" style="64" bestFit="1" customWidth="1"/>
    <col min="3072" max="3072" width="9" style="64" bestFit="1" customWidth="1"/>
    <col min="3073" max="3073" width="13.75" style="64" bestFit="1" customWidth="1"/>
    <col min="3074" max="3074" width="21.75" style="64" customWidth="1"/>
    <col min="3075" max="3075" width="26.5" style="64" customWidth="1"/>
    <col min="3076" max="3076" width="15.875" style="64" customWidth="1"/>
    <col min="3077" max="3077" width="23.25" style="64" customWidth="1"/>
    <col min="3078" max="3078" width="24.5" style="64" customWidth="1"/>
    <col min="3079" max="3079" width="16.25" style="64" customWidth="1"/>
    <col min="3080" max="3080" width="30.375" style="64" customWidth="1"/>
    <col min="3081" max="3081" width="62.125" style="64" customWidth="1"/>
    <col min="3082" max="3086" width="18.5" style="64" customWidth="1"/>
    <col min="3087" max="3087" width="24" style="64" bestFit="1" customWidth="1"/>
    <col min="3088" max="3089" width="14.625" style="64" customWidth="1"/>
    <col min="3090" max="3326" width="9" style="64"/>
    <col min="3327" max="3327" width="4.5" style="64" bestFit="1" customWidth="1"/>
    <col min="3328" max="3328" width="9" style="64" bestFit="1" customWidth="1"/>
    <col min="3329" max="3329" width="13.75" style="64" bestFit="1" customWidth="1"/>
    <col min="3330" max="3330" width="21.75" style="64" customWidth="1"/>
    <col min="3331" max="3331" width="26.5" style="64" customWidth="1"/>
    <col min="3332" max="3332" width="15.875" style="64" customWidth="1"/>
    <col min="3333" max="3333" width="23.25" style="64" customWidth="1"/>
    <col min="3334" max="3334" width="24.5" style="64" customWidth="1"/>
    <col min="3335" max="3335" width="16.25" style="64" customWidth="1"/>
    <col min="3336" max="3336" width="30.375" style="64" customWidth="1"/>
    <col min="3337" max="3337" width="62.125" style="64" customWidth="1"/>
    <col min="3338" max="3342" width="18.5" style="64" customWidth="1"/>
    <col min="3343" max="3343" width="24" style="64" bestFit="1" customWidth="1"/>
    <col min="3344" max="3345" width="14.625" style="64" customWidth="1"/>
    <col min="3346" max="3582" width="9" style="64"/>
    <col min="3583" max="3583" width="4.5" style="64" bestFit="1" customWidth="1"/>
    <col min="3584" max="3584" width="9" style="64" bestFit="1" customWidth="1"/>
    <col min="3585" max="3585" width="13.75" style="64" bestFit="1" customWidth="1"/>
    <col min="3586" max="3586" width="21.75" style="64" customWidth="1"/>
    <col min="3587" max="3587" width="26.5" style="64" customWidth="1"/>
    <col min="3588" max="3588" width="15.875" style="64" customWidth="1"/>
    <col min="3589" max="3589" width="23.25" style="64" customWidth="1"/>
    <col min="3590" max="3590" width="24.5" style="64" customWidth="1"/>
    <col min="3591" max="3591" width="16.25" style="64" customWidth="1"/>
    <col min="3592" max="3592" width="30.375" style="64" customWidth="1"/>
    <col min="3593" max="3593" width="62.125" style="64" customWidth="1"/>
    <col min="3594" max="3598" width="18.5" style="64" customWidth="1"/>
    <col min="3599" max="3599" width="24" style="64" bestFit="1" customWidth="1"/>
    <col min="3600" max="3601" width="14.625" style="64" customWidth="1"/>
    <col min="3602" max="3838" width="9" style="64"/>
    <col min="3839" max="3839" width="4.5" style="64" bestFit="1" customWidth="1"/>
    <col min="3840" max="3840" width="9" style="64" bestFit="1" customWidth="1"/>
    <col min="3841" max="3841" width="13.75" style="64" bestFit="1" customWidth="1"/>
    <col min="3842" max="3842" width="21.75" style="64" customWidth="1"/>
    <col min="3843" max="3843" width="26.5" style="64" customWidth="1"/>
    <col min="3844" max="3844" width="15.875" style="64" customWidth="1"/>
    <col min="3845" max="3845" width="23.25" style="64" customWidth="1"/>
    <col min="3846" max="3846" width="24.5" style="64" customWidth="1"/>
    <col min="3847" max="3847" width="16.25" style="64" customWidth="1"/>
    <col min="3848" max="3848" width="30.375" style="64" customWidth="1"/>
    <col min="3849" max="3849" width="62.125" style="64" customWidth="1"/>
    <col min="3850" max="3854" width="18.5" style="64" customWidth="1"/>
    <col min="3855" max="3855" width="24" style="64" bestFit="1" customWidth="1"/>
    <col min="3856" max="3857" width="14.625" style="64" customWidth="1"/>
    <col min="3858" max="4094" width="9" style="64"/>
    <col min="4095" max="4095" width="4.5" style="64" bestFit="1" customWidth="1"/>
    <col min="4096" max="4096" width="9" style="64" bestFit="1" customWidth="1"/>
    <col min="4097" max="4097" width="13.75" style="64" bestFit="1" customWidth="1"/>
    <col min="4098" max="4098" width="21.75" style="64" customWidth="1"/>
    <col min="4099" max="4099" width="26.5" style="64" customWidth="1"/>
    <col min="4100" max="4100" width="15.875" style="64" customWidth="1"/>
    <col min="4101" max="4101" width="23.25" style="64" customWidth="1"/>
    <col min="4102" max="4102" width="24.5" style="64" customWidth="1"/>
    <col min="4103" max="4103" width="16.25" style="64" customWidth="1"/>
    <col min="4104" max="4104" width="30.375" style="64" customWidth="1"/>
    <col min="4105" max="4105" width="62.125" style="64" customWidth="1"/>
    <col min="4106" max="4110" width="18.5" style="64" customWidth="1"/>
    <col min="4111" max="4111" width="24" style="64" bestFit="1" customWidth="1"/>
    <col min="4112" max="4113" width="14.625" style="64" customWidth="1"/>
    <col min="4114" max="4350" width="9" style="64"/>
    <col min="4351" max="4351" width="4.5" style="64" bestFit="1" customWidth="1"/>
    <col min="4352" max="4352" width="9" style="64" bestFit="1" customWidth="1"/>
    <col min="4353" max="4353" width="13.75" style="64" bestFit="1" customWidth="1"/>
    <col min="4354" max="4354" width="21.75" style="64" customWidth="1"/>
    <col min="4355" max="4355" width="26.5" style="64" customWidth="1"/>
    <col min="4356" max="4356" width="15.875" style="64" customWidth="1"/>
    <col min="4357" max="4357" width="23.25" style="64" customWidth="1"/>
    <col min="4358" max="4358" width="24.5" style="64" customWidth="1"/>
    <col min="4359" max="4359" width="16.25" style="64" customWidth="1"/>
    <col min="4360" max="4360" width="30.375" style="64" customWidth="1"/>
    <col min="4361" max="4361" width="62.125" style="64" customWidth="1"/>
    <col min="4362" max="4366" width="18.5" style="64" customWidth="1"/>
    <col min="4367" max="4367" width="24" style="64" bestFit="1" customWidth="1"/>
    <col min="4368" max="4369" width="14.625" style="64" customWidth="1"/>
    <col min="4370" max="4606" width="9" style="64"/>
    <col min="4607" max="4607" width="4.5" style="64" bestFit="1" customWidth="1"/>
    <col min="4608" max="4608" width="9" style="64" bestFit="1" customWidth="1"/>
    <col min="4609" max="4609" width="13.75" style="64" bestFit="1" customWidth="1"/>
    <col min="4610" max="4610" width="21.75" style="64" customWidth="1"/>
    <col min="4611" max="4611" width="26.5" style="64" customWidth="1"/>
    <col min="4612" max="4612" width="15.875" style="64" customWidth="1"/>
    <col min="4613" max="4613" width="23.25" style="64" customWidth="1"/>
    <col min="4614" max="4614" width="24.5" style="64" customWidth="1"/>
    <col min="4615" max="4615" width="16.25" style="64" customWidth="1"/>
    <col min="4616" max="4616" width="30.375" style="64" customWidth="1"/>
    <col min="4617" max="4617" width="62.125" style="64" customWidth="1"/>
    <col min="4618" max="4622" width="18.5" style="64" customWidth="1"/>
    <col min="4623" max="4623" width="24" style="64" bestFit="1" customWidth="1"/>
    <col min="4624" max="4625" width="14.625" style="64" customWidth="1"/>
    <col min="4626" max="4862" width="9" style="64"/>
    <col min="4863" max="4863" width="4.5" style="64" bestFit="1" customWidth="1"/>
    <col min="4864" max="4864" width="9" style="64" bestFit="1" customWidth="1"/>
    <col min="4865" max="4865" width="13.75" style="64" bestFit="1" customWidth="1"/>
    <col min="4866" max="4866" width="21.75" style="64" customWidth="1"/>
    <col min="4867" max="4867" width="26.5" style="64" customWidth="1"/>
    <col min="4868" max="4868" width="15.875" style="64" customWidth="1"/>
    <col min="4869" max="4869" width="23.25" style="64" customWidth="1"/>
    <col min="4870" max="4870" width="24.5" style="64" customWidth="1"/>
    <col min="4871" max="4871" width="16.25" style="64" customWidth="1"/>
    <col min="4872" max="4872" width="30.375" style="64" customWidth="1"/>
    <col min="4873" max="4873" width="62.125" style="64" customWidth="1"/>
    <col min="4874" max="4878" width="18.5" style="64" customWidth="1"/>
    <col min="4879" max="4879" width="24" style="64" bestFit="1" customWidth="1"/>
    <col min="4880" max="4881" width="14.625" style="64" customWidth="1"/>
    <col min="4882" max="5118" width="9" style="64"/>
    <col min="5119" max="5119" width="4.5" style="64" bestFit="1" customWidth="1"/>
    <col min="5120" max="5120" width="9" style="64" bestFit="1" customWidth="1"/>
    <col min="5121" max="5121" width="13.75" style="64" bestFit="1" customWidth="1"/>
    <col min="5122" max="5122" width="21.75" style="64" customWidth="1"/>
    <col min="5123" max="5123" width="26.5" style="64" customWidth="1"/>
    <col min="5124" max="5124" width="15.875" style="64" customWidth="1"/>
    <col min="5125" max="5125" width="23.25" style="64" customWidth="1"/>
    <col min="5126" max="5126" width="24.5" style="64" customWidth="1"/>
    <col min="5127" max="5127" width="16.25" style="64" customWidth="1"/>
    <col min="5128" max="5128" width="30.375" style="64" customWidth="1"/>
    <col min="5129" max="5129" width="62.125" style="64" customWidth="1"/>
    <col min="5130" max="5134" width="18.5" style="64" customWidth="1"/>
    <col min="5135" max="5135" width="24" style="64" bestFit="1" customWidth="1"/>
    <col min="5136" max="5137" width="14.625" style="64" customWidth="1"/>
    <col min="5138" max="5374" width="9" style="64"/>
    <col min="5375" max="5375" width="4.5" style="64" bestFit="1" customWidth="1"/>
    <col min="5376" max="5376" width="9" style="64" bestFit="1" customWidth="1"/>
    <col min="5377" max="5377" width="13.75" style="64" bestFit="1" customWidth="1"/>
    <col min="5378" max="5378" width="21.75" style="64" customWidth="1"/>
    <col min="5379" max="5379" width="26.5" style="64" customWidth="1"/>
    <col min="5380" max="5380" width="15.875" style="64" customWidth="1"/>
    <col min="5381" max="5381" width="23.25" style="64" customWidth="1"/>
    <col min="5382" max="5382" width="24.5" style="64" customWidth="1"/>
    <col min="5383" max="5383" width="16.25" style="64" customWidth="1"/>
    <col min="5384" max="5384" width="30.375" style="64" customWidth="1"/>
    <col min="5385" max="5385" width="62.125" style="64" customWidth="1"/>
    <col min="5386" max="5390" width="18.5" style="64" customWidth="1"/>
    <col min="5391" max="5391" width="24" style="64" bestFit="1" customWidth="1"/>
    <col min="5392" max="5393" width="14.625" style="64" customWidth="1"/>
    <col min="5394" max="5630" width="9" style="64"/>
    <col min="5631" max="5631" width="4.5" style="64" bestFit="1" customWidth="1"/>
    <col min="5632" max="5632" width="9" style="64" bestFit="1" customWidth="1"/>
    <col min="5633" max="5633" width="13.75" style="64" bestFit="1" customWidth="1"/>
    <col min="5634" max="5634" width="21.75" style="64" customWidth="1"/>
    <col min="5635" max="5635" width="26.5" style="64" customWidth="1"/>
    <col min="5636" max="5636" width="15.875" style="64" customWidth="1"/>
    <col min="5637" max="5637" width="23.25" style="64" customWidth="1"/>
    <col min="5638" max="5638" width="24.5" style="64" customWidth="1"/>
    <col min="5639" max="5639" width="16.25" style="64" customWidth="1"/>
    <col min="5640" max="5640" width="30.375" style="64" customWidth="1"/>
    <col min="5641" max="5641" width="62.125" style="64" customWidth="1"/>
    <col min="5642" max="5646" width="18.5" style="64" customWidth="1"/>
    <col min="5647" max="5647" width="24" style="64" bestFit="1" customWidth="1"/>
    <col min="5648" max="5649" width="14.625" style="64" customWidth="1"/>
    <col min="5650" max="5886" width="9" style="64"/>
    <col min="5887" max="5887" width="4.5" style="64" bestFit="1" customWidth="1"/>
    <col min="5888" max="5888" width="9" style="64" bestFit="1" customWidth="1"/>
    <col min="5889" max="5889" width="13.75" style="64" bestFit="1" customWidth="1"/>
    <col min="5890" max="5890" width="21.75" style="64" customWidth="1"/>
    <col min="5891" max="5891" width="26.5" style="64" customWidth="1"/>
    <col min="5892" max="5892" width="15.875" style="64" customWidth="1"/>
    <col min="5893" max="5893" width="23.25" style="64" customWidth="1"/>
    <col min="5894" max="5894" width="24.5" style="64" customWidth="1"/>
    <col min="5895" max="5895" width="16.25" style="64" customWidth="1"/>
    <col min="5896" max="5896" width="30.375" style="64" customWidth="1"/>
    <col min="5897" max="5897" width="62.125" style="64" customWidth="1"/>
    <col min="5898" max="5902" width="18.5" style="64" customWidth="1"/>
    <col min="5903" max="5903" width="24" style="64" bestFit="1" customWidth="1"/>
    <col min="5904" max="5905" width="14.625" style="64" customWidth="1"/>
    <col min="5906" max="6142" width="9" style="64"/>
    <col min="6143" max="6143" width="4.5" style="64" bestFit="1" customWidth="1"/>
    <col min="6144" max="6144" width="9" style="64" bestFit="1" customWidth="1"/>
    <col min="6145" max="6145" width="13.75" style="64" bestFit="1" customWidth="1"/>
    <col min="6146" max="6146" width="21.75" style="64" customWidth="1"/>
    <col min="6147" max="6147" width="26.5" style="64" customWidth="1"/>
    <col min="6148" max="6148" width="15.875" style="64" customWidth="1"/>
    <col min="6149" max="6149" width="23.25" style="64" customWidth="1"/>
    <col min="6150" max="6150" width="24.5" style="64" customWidth="1"/>
    <col min="6151" max="6151" width="16.25" style="64" customWidth="1"/>
    <col min="6152" max="6152" width="30.375" style="64" customWidth="1"/>
    <col min="6153" max="6153" width="62.125" style="64" customWidth="1"/>
    <col min="6154" max="6158" width="18.5" style="64" customWidth="1"/>
    <col min="6159" max="6159" width="24" style="64" bestFit="1" customWidth="1"/>
    <col min="6160" max="6161" width="14.625" style="64" customWidth="1"/>
    <col min="6162" max="6398" width="9" style="64"/>
    <col min="6399" max="6399" width="4.5" style="64" bestFit="1" customWidth="1"/>
    <col min="6400" max="6400" width="9" style="64" bestFit="1" customWidth="1"/>
    <col min="6401" max="6401" width="13.75" style="64" bestFit="1" customWidth="1"/>
    <col min="6402" max="6402" width="21.75" style="64" customWidth="1"/>
    <col min="6403" max="6403" width="26.5" style="64" customWidth="1"/>
    <col min="6404" max="6404" width="15.875" style="64" customWidth="1"/>
    <col min="6405" max="6405" width="23.25" style="64" customWidth="1"/>
    <col min="6406" max="6406" width="24.5" style="64" customWidth="1"/>
    <col min="6407" max="6407" width="16.25" style="64" customWidth="1"/>
    <col min="6408" max="6408" width="30.375" style="64" customWidth="1"/>
    <col min="6409" max="6409" width="62.125" style="64" customWidth="1"/>
    <col min="6410" max="6414" width="18.5" style="64" customWidth="1"/>
    <col min="6415" max="6415" width="24" style="64" bestFit="1" customWidth="1"/>
    <col min="6416" max="6417" width="14.625" style="64" customWidth="1"/>
    <col min="6418" max="6654" width="9" style="64"/>
    <col min="6655" max="6655" width="4.5" style="64" bestFit="1" customWidth="1"/>
    <col min="6656" max="6656" width="9" style="64" bestFit="1" customWidth="1"/>
    <col min="6657" max="6657" width="13.75" style="64" bestFit="1" customWidth="1"/>
    <col min="6658" max="6658" width="21.75" style="64" customWidth="1"/>
    <col min="6659" max="6659" width="26.5" style="64" customWidth="1"/>
    <col min="6660" max="6660" width="15.875" style="64" customWidth="1"/>
    <col min="6661" max="6661" width="23.25" style="64" customWidth="1"/>
    <col min="6662" max="6662" width="24.5" style="64" customWidth="1"/>
    <col min="6663" max="6663" width="16.25" style="64" customWidth="1"/>
    <col min="6664" max="6664" width="30.375" style="64" customWidth="1"/>
    <col min="6665" max="6665" width="62.125" style="64" customWidth="1"/>
    <col min="6666" max="6670" width="18.5" style="64" customWidth="1"/>
    <col min="6671" max="6671" width="24" style="64" bestFit="1" customWidth="1"/>
    <col min="6672" max="6673" width="14.625" style="64" customWidth="1"/>
    <col min="6674" max="6910" width="9" style="64"/>
    <col min="6911" max="6911" width="4.5" style="64" bestFit="1" customWidth="1"/>
    <col min="6912" max="6912" width="9" style="64" bestFit="1" customWidth="1"/>
    <col min="6913" max="6913" width="13.75" style="64" bestFit="1" customWidth="1"/>
    <col min="6914" max="6914" width="21.75" style="64" customWidth="1"/>
    <col min="6915" max="6915" width="26.5" style="64" customWidth="1"/>
    <col min="6916" max="6916" width="15.875" style="64" customWidth="1"/>
    <col min="6917" max="6917" width="23.25" style="64" customWidth="1"/>
    <col min="6918" max="6918" width="24.5" style="64" customWidth="1"/>
    <col min="6919" max="6919" width="16.25" style="64" customWidth="1"/>
    <col min="6920" max="6920" width="30.375" style="64" customWidth="1"/>
    <col min="6921" max="6921" width="62.125" style="64" customWidth="1"/>
    <col min="6922" max="6926" width="18.5" style="64" customWidth="1"/>
    <col min="6927" max="6927" width="24" style="64" bestFit="1" customWidth="1"/>
    <col min="6928" max="6929" width="14.625" style="64" customWidth="1"/>
    <col min="6930" max="7166" width="9" style="64"/>
    <col min="7167" max="7167" width="4.5" style="64" bestFit="1" customWidth="1"/>
    <col min="7168" max="7168" width="9" style="64" bestFit="1" customWidth="1"/>
    <col min="7169" max="7169" width="13.75" style="64" bestFit="1" customWidth="1"/>
    <col min="7170" max="7170" width="21.75" style="64" customWidth="1"/>
    <col min="7171" max="7171" width="26.5" style="64" customWidth="1"/>
    <col min="7172" max="7172" width="15.875" style="64" customWidth="1"/>
    <col min="7173" max="7173" width="23.25" style="64" customWidth="1"/>
    <col min="7174" max="7174" width="24.5" style="64" customWidth="1"/>
    <col min="7175" max="7175" width="16.25" style="64" customWidth="1"/>
    <col min="7176" max="7176" width="30.375" style="64" customWidth="1"/>
    <col min="7177" max="7177" width="62.125" style="64" customWidth="1"/>
    <col min="7178" max="7182" width="18.5" style="64" customWidth="1"/>
    <col min="7183" max="7183" width="24" style="64" bestFit="1" customWidth="1"/>
    <col min="7184" max="7185" width="14.625" style="64" customWidth="1"/>
    <col min="7186" max="7422" width="9" style="64"/>
    <col min="7423" max="7423" width="4.5" style="64" bestFit="1" customWidth="1"/>
    <col min="7424" max="7424" width="9" style="64" bestFit="1" customWidth="1"/>
    <col min="7425" max="7425" width="13.75" style="64" bestFit="1" customWidth="1"/>
    <col min="7426" max="7426" width="21.75" style="64" customWidth="1"/>
    <col min="7427" max="7427" width="26.5" style="64" customWidth="1"/>
    <col min="7428" max="7428" width="15.875" style="64" customWidth="1"/>
    <col min="7429" max="7429" width="23.25" style="64" customWidth="1"/>
    <col min="7430" max="7430" width="24.5" style="64" customWidth="1"/>
    <col min="7431" max="7431" width="16.25" style="64" customWidth="1"/>
    <col min="7432" max="7432" width="30.375" style="64" customWidth="1"/>
    <col min="7433" max="7433" width="62.125" style="64" customWidth="1"/>
    <col min="7434" max="7438" width="18.5" style="64" customWidth="1"/>
    <col min="7439" max="7439" width="24" style="64" bestFit="1" customWidth="1"/>
    <col min="7440" max="7441" width="14.625" style="64" customWidth="1"/>
    <col min="7442" max="7678" width="9" style="64"/>
    <col min="7679" max="7679" width="4.5" style="64" bestFit="1" customWidth="1"/>
    <col min="7680" max="7680" width="9" style="64" bestFit="1" customWidth="1"/>
    <col min="7681" max="7681" width="13.75" style="64" bestFit="1" customWidth="1"/>
    <col min="7682" max="7682" width="21.75" style="64" customWidth="1"/>
    <col min="7683" max="7683" width="26.5" style="64" customWidth="1"/>
    <col min="7684" max="7684" width="15.875" style="64" customWidth="1"/>
    <col min="7685" max="7685" width="23.25" style="64" customWidth="1"/>
    <col min="7686" max="7686" width="24.5" style="64" customWidth="1"/>
    <col min="7687" max="7687" width="16.25" style="64" customWidth="1"/>
    <col min="7688" max="7688" width="30.375" style="64" customWidth="1"/>
    <col min="7689" max="7689" width="62.125" style="64" customWidth="1"/>
    <col min="7690" max="7694" width="18.5" style="64" customWidth="1"/>
    <col min="7695" max="7695" width="24" style="64" bestFit="1" customWidth="1"/>
    <col min="7696" max="7697" width="14.625" style="64" customWidth="1"/>
    <col min="7698" max="7934" width="9" style="64"/>
    <col min="7935" max="7935" width="4.5" style="64" bestFit="1" customWidth="1"/>
    <col min="7936" max="7936" width="9" style="64" bestFit="1" customWidth="1"/>
    <col min="7937" max="7937" width="13.75" style="64" bestFit="1" customWidth="1"/>
    <col min="7938" max="7938" width="21.75" style="64" customWidth="1"/>
    <col min="7939" max="7939" width="26.5" style="64" customWidth="1"/>
    <col min="7940" max="7940" width="15.875" style="64" customWidth="1"/>
    <col min="7941" max="7941" width="23.25" style="64" customWidth="1"/>
    <col min="7942" max="7942" width="24.5" style="64" customWidth="1"/>
    <col min="7943" max="7943" width="16.25" style="64" customWidth="1"/>
    <col min="7944" max="7944" width="30.375" style="64" customWidth="1"/>
    <col min="7945" max="7945" width="62.125" style="64" customWidth="1"/>
    <col min="7946" max="7950" width="18.5" style="64" customWidth="1"/>
    <col min="7951" max="7951" width="24" style="64" bestFit="1" customWidth="1"/>
    <col min="7952" max="7953" width="14.625" style="64" customWidth="1"/>
    <col min="7954" max="8190" width="9" style="64"/>
    <col min="8191" max="8191" width="4.5" style="64" bestFit="1" customWidth="1"/>
    <col min="8192" max="8192" width="9" style="64" bestFit="1" customWidth="1"/>
    <col min="8193" max="8193" width="13.75" style="64" bestFit="1" customWidth="1"/>
    <col min="8194" max="8194" width="21.75" style="64" customWidth="1"/>
    <col min="8195" max="8195" width="26.5" style="64" customWidth="1"/>
    <col min="8196" max="8196" width="15.875" style="64" customWidth="1"/>
    <col min="8197" max="8197" width="23.25" style="64" customWidth="1"/>
    <col min="8198" max="8198" width="24.5" style="64" customWidth="1"/>
    <col min="8199" max="8199" width="16.25" style="64" customWidth="1"/>
    <col min="8200" max="8200" width="30.375" style="64" customWidth="1"/>
    <col min="8201" max="8201" width="62.125" style="64" customWidth="1"/>
    <col min="8202" max="8206" width="18.5" style="64" customWidth="1"/>
    <col min="8207" max="8207" width="24" style="64" bestFit="1" customWidth="1"/>
    <col min="8208" max="8209" width="14.625" style="64" customWidth="1"/>
    <col min="8210" max="8446" width="9" style="64"/>
    <col min="8447" max="8447" width="4.5" style="64" bestFit="1" customWidth="1"/>
    <col min="8448" max="8448" width="9" style="64" bestFit="1" customWidth="1"/>
    <col min="8449" max="8449" width="13.75" style="64" bestFit="1" customWidth="1"/>
    <col min="8450" max="8450" width="21.75" style="64" customWidth="1"/>
    <col min="8451" max="8451" width="26.5" style="64" customWidth="1"/>
    <col min="8452" max="8452" width="15.875" style="64" customWidth="1"/>
    <col min="8453" max="8453" width="23.25" style="64" customWidth="1"/>
    <col min="8454" max="8454" width="24.5" style="64" customWidth="1"/>
    <col min="8455" max="8455" width="16.25" style="64" customWidth="1"/>
    <col min="8456" max="8456" width="30.375" style="64" customWidth="1"/>
    <col min="8457" max="8457" width="62.125" style="64" customWidth="1"/>
    <col min="8458" max="8462" width="18.5" style="64" customWidth="1"/>
    <col min="8463" max="8463" width="24" style="64" bestFit="1" customWidth="1"/>
    <col min="8464" max="8465" width="14.625" style="64" customWidth="1"/>
    <col min="8466" max="8702" width="9" style="64"/>
    <col min="8703" max="8703" width="4.5" style="64" bestFit="1" customWidth="1"/>
    <col min="8704" max="8704" width="9" style="64" bestFit="1" customWidth="1"/>
    <col min="8705" max="8705" width="13.75" style="64" bestFit="1" customWidth="1"/>
    <col min="8706" max="8706" width="21.75" style="64" customWidth="1"/>
    <col min="8707" max="8707" width="26.5" style="64" customWidth="1"/>
    <col min="8708" max="8708" width="15.875" style="64" customWidth="1"/>
    <col min="8709" max="8709" width="23.25" style="64" customWidth="1"/>
    <col min="8710" max="8710" width="24.5" style="64" customWidth="1"/>
    <col min="8711" max="8711" width="16.25" style="64" customWidth="1"/>
    <col min="8712" max="8712" width="30.375" style="64" customWidth="1"/>
    <col min="8713" max="8713" width="62.125" style="64" customWidth="1"/>
    <col min="8714" max="8718" width="18.5" style="64" customWidth="1"/>
    <col min="8719" max="8719" width="24" style="64" bestFit="1" customWidth="1"/>
    <col min="8720" max="8721" width="14.625" style="64" customWidth="1"/>
    <col min="8722" max="8958" width="9" style="64"/>
    <col min="8959" max="8959" width="4.5" style="64" bestFit="1" customWidth="1"/>
    <col min="8960" max="8960" width="9" style="64" bestFit="1" customWidth="1"/>
    <col min="8961" max="8961" width="13.75" style="64" bestFit="1" customWidth="1"/>
    <col min="8962" max="8962" width="21.75" style="64" customWidth="1"/>
    <col min="8963" max="8963" width="26.5" style="64" customWidth="1"/>
    <col min="8964" max="8964" width="15.875" style="64" customWidth="1"/>
    <col min="8965" max="8965" width="23.25" style="64" customWidth="1"/>
    <col min="8966" max="8966" width="24.5" style="64" customWidth="1"/>
    <col min="8967" max="8967" width="16.25" style="64" customWidth="1"/>
    <col min="8968" max="8968" width="30.375" style="64" customWidth="1"/>
    <col min="8969" max="8969" width="62.125" style="64" customWidth="1"/>
    <col min="8970" max="8974" width="18.5" style="64" customWidth="1"/>
    <col min="8975" max="8975" width="24" style="64" bestFit="1" customWidth="1"/>
    <col min="8976" max="8977" width="14.625" style="64" customWidth="1"/>
    <col min="8978" max="9214" width="9" style="64"/>
    <col min="9215" max="9215" width="4.5" style="64" bestFit="1" customWidth="1"/>
    <col min="9216" max="9216" width="9" style="64" bestFit="1" customWidth="1"/>
    <col min="9217" max="9217" width="13.75" style="64" bestFit="1" customWidth="1"/>
    <col min="9218" max="9218" width="21.75" style="64" customWidth="1"/>
    <col min="9219" max="9219" width="26.5" style="64" customWidth="1"/>
    <col min="9220" max="9220" width="15.875" style="64" customWidth="1"/>
    <col min="9221" max="9221" width="23.25" style="64" customWidth="1"/>
    <col min="9222" max="9222" width="24.5" style="64" customWidth="1"/>
    <col min="9223" max="9223" width="16.25" style="64" customWidth="1"/>
    <col min="9224" max="9224" width="30.375" style="64" customWidth="1"/>
    <col min="9225" max="9225" width="62.125" style="64" customWidth="1"/>
    <col min="9226" max="9230" width="18.5" style="64" customWidth="1"/>
    <col min="9231" max="9231" width="24" style="64" bestFit="1" customWidth="1"/>
    <col min="9232" max="9233" width="14.625" style="64" customWidth="1"/>
    <col min="9234" max="9470" width="9" style="64"/>
    <col min="9471" max="9471" width="4.5" style="64" bestFit="1" customWidth="1"/>
    <col min="9472" max="9472" width="9" style="64" bestFit="1" customWidth="1"/>
    <col min="9473" max="9473" width="13.75" style="64" bestFit="1" customWidth="1"/>
    <col min="9474" max="9474" width="21.75" style="64" customWidth="1"/>
    <col min="9475" max="9475" width="26.5" style="64" customWidth="1"/>
    <col min="9476" max="9476" width="15.875" style="64" customWidth="1"/>
    <col min="9477" max="9477" width="23.25" style="64" customWidth="1"/>
    <col min="9478" max="9478" width="24.5" style="64" customWidth="1"/>
    <col min="9479" max="9479" width="16.25" style="64" customWidth="1"/>
    <col min="9480" max="9480" width="30.375" style="64" customWidth="1"/>
    <col min="9481" max="9481" width="62.125" style="64" customWidth="1"/>
    <col min="9482" max="9486" width="18.5" style="64" customWidth="1"/>
    <col min="9487" max="9487" width="24" style="64" bestFit="1" customWidth="1"/>
    <col min="9488" max="9489" width="14.625" style="64" customWidth="1"/>
    <col min="9490" max="9726" width="9" style="64"/>
    <col min="9727" max="9727" width="4.5" style="64" bestFit="1" customWidth="1"/>
    <col min="9728" max="9728" width="9" style="64" bestFit="1" customWidth="1"/>
    <col min="9729" max="9729" width="13.75" style="64" bestFit="1" customWidth="1"/>
    <col min="9730" max="9730" width="21.75" style="64" customWidth="1"/>
    <col min="9731" max="9731" width="26.5" style="64" customWidth="1"/>
    <col min="9732" max="9732" width="15.875" style="64" customWidth="1"/>
    <col min="9733" max="9733" width="23.25" style="64" customWidth="1"/>
    <col min="9734" max="9734" width="24.5" style="64" customWidth="1"/>
    <col min="9735" max="9735" width="16.25" style="64" customWidth="1"/>
    <col min="9736" max="9736" width="30.375" style="64" customWidth="1"/>
    <col min="9737" max="9737" width="62.125" style="64" customWidth="1"/>
    <col min="9738" max="9742" width="18.5" style="64" customWidth="1"/>
    <col min="9743" max="9743" width="24" style="64" bestFit="1" customWidth="1"/>
    <col min="9744" max="9745" width="14.625" style="64" customWidth="1"/>
    <col min="9746" max="9982" width="9" style="64"/>
    <col min="9983" max="9983" width="4.5" style="64" bestFit="1" customWidth="1"/>
    <col min="9984" max="9984" width="9" style="64" bestFit="1" customWidth="1"/>
    <col min="9985" max="9985" width="13.75" style="64" bestFit="1" customWidth="1"/>
    <col min="9986" max="9986" width="21.75" style="64" customWidth="1"/>
    <col min="9987" max="9987" width="26.5" style="64" customWidth="1"/>
    <col min="9988" max="9988" width="15.875" style="64" customWidth="1"/>
    <col min="9989" max="9989" width="23.25" style="64" customWidth="1"/>
    <col min="9990" max="9990" width="24.5" style="64" customWidth="1"/>
    <col min="9991" max="9991" width="16.25" style="64" customWidth="1"/>
    <col min="9992" max="9992" width="30.375" style="64" customWidth="1"/>
    <col min="9993" max="9993" width="62.125" style="64" customWidth="1"/>
    <col min="9994" max="9998" width="18.5" style="64" customWidth="1"/>
    <col min="9999" max="9999" width="24" style="64" bestFit="1" customWidth="1"/>
    <col min="10000" max="10001" width="14.625" style="64" customWidth="1"/>
    <col min="10002" max="10238" width="9" style="64"/>
    <col min="10239" max="10239" width="4.5" style="64" bestFit="1" customWidth="1"/>
    <col min="10240" max="10240" width="9" style="64" bestFit="1" customWidth="1"/>
    <col min="10241" max="10241" width="13.75" style="64" bestFit="1" customWidth="1"/>
    <col min="10242" max="10242" width="21.75" style="64" customWidth="1"/>
    <col min="10243" max="10243" width="26.5" style="64" customWidth="1"/>
    <col min="10244" max="10244" width="15.875" style="64" customWidth="1"/>
    <col min="10245" max="10245" width="23.25" style="64" customWidth="1"/>
    <col min="10246" max="10246" width="24.5" style="64" customWidth="1"/>
    <col min="10247" max="10247" width="16.25" style="64" customWidth="1"/>
    <col min="10248" max="10248" width="30.375" style="64" customWidth="1"/>
    <col min="10249" max="10249" width="62.125" style="64" customWidth="1"/>
    <col min="10250" max="10254" width="18.5" style="64" customWidth="1"/>
    <col min="10255" max="10255" width="24" style="64" bestFit="1" customWidth="1"/>
    <col min="10256" max="10257" width="14.625" style="64" customWidth="1"/>
    <col min="10258" max="10494" width="9" style="64"/>
    <col min="10495" max="10495" width="4.5" style="64" bestFit="1" customWidth="1"/>
    <col min="10496" max="10496" width="9" style="64" bestFit="1" customWidth="1"/>
    <col min="10497" max="10497" width="13.75" style="64" bestFit="1" customWidth="1"/>
    <col min="10498" max="10498" width="21.75" style="64" customWidth="1"/>
    <col min="10499" max="10499" width="26.5" style="64" customWidth="1"/>
    <col min="10500" max="10500" width="15.875" style="64" customWidth="1"/>
    <col min="10501" max="10501" width="23.25" style="64" customWidth="1"/>
    <col min="10502" max="10502" width="24.5" style="64" customWidth="1"/>
    <col min="10503" max="10503" width="16.25" style="64" customWidth="1"/>
    <col min="10504" max="10504" width="30.375" style="64" customWidth="1"/>
    <col min="10505" max="10505" width="62.125" style="64" customWidth="1"/>
    <col min="10506" max="10510" width="18.5" style="64" customWidth="1"/>
    <col min="10511" max="10511" width="24" style="64" bestFit="1" customWidth="1"/>
    <col min="10512" max="10513" width="14.625" style="64" customWidth="1"/>
    <col min="10514" max="10750" width="9" style="64"/>
    <col min="10751" max="10751" width="4.5" style="64" bestFit="1" customWidth="1"/>
    <col min="10752" max="10752" width="9" style="64" bestFit="1" customWidth="1"/>
    <col min="10753" max="10753" width="13.75" style="64" bestFit="1" customWidth="1"/>
    <col min="10754" max="10754" width="21.75" style="64" customWidth="1"/>
    <col min="10755" max="10755" width="26.5" style="64" customWidth="1"/>
    <col min="10756" max="10756" width="15.875" style="64" customWidth="1"/>
    <col min="10757" max="10757" width="23.25" style="64" customWidth="1"/>
    <col min="10758" max="10758" width="24.5" style="64" customWidth="1"/>
    <col min="10759" max="10759" width="16.25" style="64" customWidth="1"/>
    <col min="10760" max="10760" width="30.375" style="64" customWidth="1"/>
    <col min="10761" max="10761" width="62.125" style="64" customWidth="1"/>
    <col min="10762" max="10766" width="18.5" style="64" customWidth="1"/>
    <col min="10767" max="10767" width="24" style="64" bestFit="1" customWidth="1"/>
    <col min="10768" max="10769" width="14.625" style="64" customWidth="1"/>
    <col min="10770" max="11006" width="9" style="64"/>
    <col min="11007" max="11007" width="4.5" style="64" bestFit="1" customWidth="1"/>
    <col min="11008" max="11008" width="9" style="64" bestFit="1" customWidth="1"/>
    <col min="11009" max="11009" width="13.75" style="64" bestFit="1" customWidth="1"/>
    <col min="11010" max="11010" width="21.75" style="64" customWidth="1"/>
    <col min="11011" max="11011" width="26.5" style="64" customWidth="1"/>
    <col min="11012" max="11012" width="15.875" style="64" customWidth="1"/>
    <col min="11013" max="11013" width="23.25" style="64" customWidth="1"/>
    <col min="11014" max="11014" width="24.5" style="64" customWidth="1"/>
    <col min="11015" max="11015" width="16.25" style="64" customWidth="1"/>
    <col min="11016" max="11016" width="30.375" style="64" customWidth="1"/>
    <col min="11017" max="11017" width="62.125" style="64" customWidth="1"/>
    <col min="11018" max="11022" width="18.5" style="64" customWidth="1"/>
    <col min="11023" max="11023" width="24" style="64" bestFit="1" customWidth="1"/>
    <col min="11024" max="11025" width="14.625" style="64" customWidth="1"/>
    <col min="11026" max="11262" width="9" style="64"/>
    <col min="11263" max="11263" width="4.5" style="64" bestFit="1" customWidth="1"/>
    <col min="11264" max="11264" width="9" style="64" bestFit="1" customWidth="1"/>
    <col min="11265" max="11265" width="13.75" style="64" bestFit="1" customWidth="1"/>
    <col min="11266" max="11266" width="21.75" style="64" customWidth="1"/>
    <col min="11267" max="11267" width="26.5" style="64" customWidth="1"/>
    <col min="11268" max="11268" width="15.875" style="64" customWidth="1"/>
    <col min="11269" max="11269" width="23.25" style="64" customWidth="1"/>
    <col min="11270" max="11270" width="24.5" style="64" customWidth="1"/>
    <col min="11271" max="11271" width="16.25" style="64" customWidth="1"/>
    <col min="11272" max="11272" width="30.375" style="64" customWidth="1"/>
    <col min="11273" max="11273" width="62.125" style="64" customWidth="1"/>
    <col min="11274" max="11278" width="18.5" style="64" customWidth="1"/>
    <col min="11279" max="11279" width="24" style="64" bestFit="1" customWidth="1"/>
    <col min="11280" max="11281" width="14.625" style="64" customWidth="1"/>
    <col min="11282" max="11518" width="9" style="64"/>
    <col min="11519" max="11519" width="4.5" style="64" bestFit="1" customWidth="1"/>
    <col min="11520" max="11520" width="9" style="64" bestFit="1" customWidth="1"/>
    <col min="11521" max="11521" width="13.75" style="64" bestFit="1" customWidth="1"/>
    <col min="11522" max="11522" width="21.75" style="64" customWidth="1"/>
    <col min="11523" max="11523" width="26.5" style="64" customWidth="1"/>
    <col min="11524" max="11524" width="15.875" style="64" customWidth="1"/>
    <col min="11525" max="11525" width="23.25" style="64" customWidth="1"/>
    <col min="11526" max="11526" width="24.5" style="64" customWidth="1"/>
    <col min="11527" max="11527" width="16.25" style="64" customWidth="1"/>
    <col min="11528" max="11528" width="30.375" style="64" customWidth="1"/>
    <col min="11529" max="11529" width="62.125" style="64" customWidth="1"/>
    <col min="11530" max="11534" width="18.5" style="64" customWidth="1"/>
    <col min="11535" max="11535" width="24" style="64" bestFit="1" customWidth="1"/>
    <col min="11536" max="11537" width="14.625" style="64" customWidth="1"/>
    <col min="11538" max="11774" width="9" style="64"/>
    <col min="11775" max="11775" width="4.5" style="64" bestFit="1" customWidth="1"/>
    <col min="11776" max="11776" width="9" style="64" bestFit="1" customWidth="1"/>
    <col min="11777" max="11777" width="13.75" style="64" bestFit="1" customWidth="1"/>
    <col min="11778" max="11778" width="21.75" style="64" customWidth="1"/>
    <col min="11779" max="11779" width="26.5" style="64" customWidth="1"/>
    <col min="11780" max="11780" width="15.875" style="64" customWidth="1"/>
    <col min="11781" max="11781" width="23.25" style="64" customWidth="1"/>
    <col min="11782" max="11782" width="24.5" style="64" customWidth="1"/>
    <col min="11783" max="11783" width="16.25" style="64" customWidth="1"/>
    <col min="11784" max="11784" width="30.375" style="64" customWidth="1"/>
    <col min="11785" max="11785" width="62.125" style="64" customWidth="1"/>
    <col min="11786" max="11790" width="18.5" style="64" customWidth="1"/>
    <col min="11791" max="11791" width="24" style="64" bestFit="1" customWidth="1"/>
    <col min="11792" max="11793" width="14.625" style="64" customWidth="1"/>
    <col min="11794" max="12030" width="9" style="64"/>
    <col min="12031" max="12031" width="4.5" style="64" bestFit="1" customWidth="1"/>
    <col min="12032" max="12032" width="9" style="64" bestFit="1" customWidth="1"/>
    <col min="12033" max="12033" width="13.75" style="64" bestFit="1" customWidth="1"/>
    <col min="12034" max="12034" width="21.75" style="64" customWidth="1"/>
    <col min="12035" max="12035" width="26.5" style="64" customWidth="1"/>
    <col min="12036" max="12036" width="15.875" style="64" customWidth="1"/>
    <col min="12037" max="12037" width="23.25" style="64" customWidth="1"/>
    <col min="12038" max="12038" width="24.5" style="64" customWidth="1"/>
    <col min="12039" max="12039" width="16.25" style="64" customWidth="1"/>
    <col min="12040" max="12040" width="30.375" style="64" customWidth="1"/>
    <col min="12041" max="12041" width="62.125" style="64" customWidth="1"/>
    <col min="12042" max="12046" width="18.5" style="64" customWidth="1"/>
    <col min="12047" max="12047" width="24" style="64" bestFit="1" customWidth="1"/>
    <col min="12048" max="12049" width="14.625" style="64" customWidth="1"/>
    <col min="12050" max="12286" width="9" style="64"/>
    <col min="12287" max="12287" width="4.5" style="64" bestFit="1" customWidth="1"/>
    <col min="12288" max="12288" width="9" style="64" bestFit="1" customWidth="1"/>
    <col min="12289" max="12289" width="13.75" style="64" bestFit="1" customWidth="1"/>
    <col min="12290" max="12290" width="21.75" style="64" customWidth="1"/>
    <col min="12291" max="12291" width="26.5" style="64" customWidth="1"/>
    <col min="12292" max="12292" width="15.875" style="64" customWidth="1"/>
    <col min="12293" max="12293" width="23.25" style="64" customWidth="1"/>
    <col min="12294" max="12294" width="24.5" style="64" customWidth="1"/>
    <col min="12295" max="12295" width="16.25" style="64" customWidth="1"/>
    <col min="12296" max="12296" width="30.375" style="64" customWidth="1"/>
    <col min="12297" max="12297" width="62.125" style="64" customWidth="1"/>
    <col min="12298" max="12302" width="18.5" style="64" customWidth="1"/>
    <col min="12303" max="12303" width="24" style="64" bestFit="1" customWidth="1"/>
    <col min="12304" max="12305" width="14.625" style="64" customWidth="1"/>
    <col min="12306" max="12542" width="9" style="64"/>
    <col min="12543" max="12543" width="4.5" style="64" bestFit="1" customWidth="1"/>
    <col min="12544" max="12544" width="9" style="64" bestFit="1" customWidth="1"/>
    <col min="12545" max="12545" width="13.75" style="64" bestFit="1" customWidth="1"/>
    <col min="12546" max="12546" width="21.75" style="64" customWidth="1"/>
    <col min="12547" max="12547" width="26.5" style="64" customWidth="1"/>
    <col min="12548" max="12548" width="15.875" style="64" customWidth="1"/>
    <col min="12549" max="12549" width="23.25" style="64" customWidth="1"/>
    <col min="12550" max="12550" width="24.5" style="64" customWidth="1"/>
    <col min="12551" max="12551" width="16.25" style="64" customWidth="1"/>
    <col min="12552" max="12552" width="30.375" style="64" customWidth="1"/>
    <col min="12553" max="12553" width="62.125" style="64" customWidth="1"/>
    <col min="12554" max="12558" width="18.5" style="64" customWidth="1"/>
    <col min="12559" max="12559" width="24" style="64" bestFit="1" customWidth="1"/>
    <col min="12560" max="12561" width="14.625" style="64" customWidth="1"/>
    <col min="12562" max="12798" width="9" style="64"/>
    <col min="12799" max="12799" width="4.5" style="64" bestFit="1" customWidth="1"/>
    <col min="12800" max="12800" width="9" style="64" bestFit="1" customWidth="1"/>
    <col min="12801" max="12801" width="13.75" style="64" bestFit="1" customWidth="1"/>
    <col min="12802" max="12802" width="21.75" style="64" customWidth="1"/>
    <col min="12803" max="12803" width="26.5" style="64" customWidth="1"/>
    <col min="12804" max="12804" width="15.875" style="64" customWidth="1"/>
    <col min="12805" max="12805" width="23.25" style="64" customWidth="1"/>
    <col min="12806" max="12806" width="24.5" style="64" customWidth="1"/>
    <col min="12807" max="12807" width="16.25" style="64" customWidth="1"/>
    <col min="12808" max="12808" width="30.375" style="64" customWidth="1"/>
    <col min="12809" max="12809" width="62.125" style="64" customWidth="1"/>
    <col min="12810" max="12814" width="18.5" style="64" customWidth="1"/>
    <col min="12815" max="12815" width="24" style="64" bestFit="1" customWidth="1"/>
    <col min="12816" max="12817" width="14.625" style="64" customWidth="1"/>
    <col min="12818" max="13054" width="9" style="64"/>
    <col min="13055" max="13055" width="4.5" style="64" bestFit="1" customWidth="1"/>
    <col min="13056" max="13056" width="9" style="64" bestFit="1" customWidth="1"/>
    <col min="13057" max="13057" width="13.75" style="64" bestFit="1" customWidth="1"/>
    <col min="13058" max="13058" width="21.75" style="64" customWidth="1"/>
    <col min="13059" max="13059" width="26.5" style="64" customWidth="1"/>
    <col min="13060" max="13060" width="15.875" style="64" customWidth="1"/>
    <col min="13061" max="13061" width="23.25" style="64" customWidth="1"/>
    <col min="13062" max="13062" width="24.5" style="64" customWidth="1"/>
    <col min="13063" max="13063" width="16.25" style="64" customWidth="1"/>
    <col min="13064" max="13064" width="30.375" style="64" customWidth="1"/>
    <col min="13065" max="13065" width="62.125" style="64" customWidth="1"/>
    <col min="13066" max="13070" width="18.5" style="64" customWidth="1"/>
    <col min="13071" max="13071" width="24" style="64" bestFit="1" customWidth="1"/>
    <col min="13072" max="13073" width="14.625" style="64" customWidth="1"/>
    <col min="13074" max="13310" width="9" style="64"/>
    <col min="13311" max="13311" width="4.5" style="64" bestFit="1" customWidth="1"/>
    <col min="13312" max="13312" width="9" style="64" bestFit="1" customWidth="1"/>
    <col min="13313" max="13313" width="13.75" style="64" bestFit="1" customWidth="1"/>
    <col min="13314" max="13314" width="21.75" style="64" customWidth="1"/>
    <col min="13315" max="13315" width="26.5" style="64" customWidth="1"/>
    <col min="13316" max="13316" width="15.875" style="64" customWidth="1"/>
    <col min="13317" max="13317" width="23.25" style="64" customWidth="1"/>
    <col min="13318" max="13318" width="24.5" style="64" customWidth="1"/>
    <col min="13319" max="13319" width="16.25" style="64" customWidth="1"/>
    <col min="13320" max="13320" width="30.375" style="64" customWidth="1"/>
    <col min="13321" max="13321" width="62.125" style="64" customWidth="1"/>
    <col min="13322" max="13326" width="18.5" style="64" customWidth="1"/>
    <col min="13327" max="13327" width="24" style="64" bestFit="1" customWidth="1"/>
    <col min="13328" max="13329" width="14.625" style="64" customWidth="1"/>
    <col min="13330" max="13566" width="9" style="64"/>
    <col min="13567" max="13567" width="4.5" style="64" bestFit="1" customWidth="1"/>
    <col min="13568" max="13568" width="9" style="64" bestFit="1" customWidth="1"/>
    <col min="13569" max="13569" width="13.75" style="64" bestFit="1" customWidth="1"/>
    <col min="13570" max="13570" width="21.75" style="64" customWidth="1"/>
    <col min="13571" max="13571" width="26.5" style="64" customWidth="1"/>
    <col min="13572" max="13572" width="15.875" style="64" customWidth="1"/>
    <col min="13573" max="13573" width="23.25" style="64" customWidth="1"/>
    <col min="13574" max="13574" width="24.5" style="64" customWidth="1"/>
    <col min="13575" max="13575" width="16.25" style="64" customWidth="1"/>
    <col min="13576" max="13576" width="30.375" style="64" customWidth="1"/>
    <col min="13577" max="13577" width="62.125" style="64" customWidth="1"/>
    <col min="13578" max="13582" width="18.5" style="64" customWidth="1"/>
    <col min="13583" max="13583" width="24" style="64" bestFit="1" customWidth="1"/>
    <col min="13584" max="13585" width="14.625" style="64" customWidth="1"/>
    <col min="13586" max="13822" width="9" style="64"/>
    <col min="13823" max="13823" width="4.5" style="64" bestFit="1" customWidth="1"/>
    <col min="13824" max="13824" width="9" style="64" bestFit="1" customWidth="1"/>
    <col min="13825" max="13825" width="13.75" style="64" bestFit="1" customWidth="1"/>
    <col min="13826" max="13826" width="21.75" style="64" customWidth="1"/>
    <col min="13827" max="13827" width="26.5" style="64" customWidth="1"/>
    <col min="13828" max="13828" width="15.875" style="64" customWidth="1"/>
    <col min="13829" max="13829" width="23.25" style="64" customWidth="1"/>
    <col min="13830" max="13830" width="24.5" style="64" customWidth="1"/>
    <col min="13831" max="13831" width="16.25" style="64" customWidth="1"/>
    <col min="13832" max="13832" width="30.375" style="64" customWidth="1"/>
    <col min="13833" max="13833" width="62.125" style="64" customWidth="1"/>
    <col min="13834" max="13838" width="18.5" style="64" customWidth="1"/>
    <col min="13839" max="13839" width="24" style="64" bestFit="1" customWidth="1"/>
    <col min="13840" max="13841" width="14.625" style="64" customWidth="1"/>
    <col min="13842" max="14078" width="9" style="64"/>
    <col min="14079" max="14079" width="4.5" style="64" bestFit="1" customWidth="1"/>
    <col min="14080" max="14080" width="9" style="64" bestFit="1" customWidth="1"/>
    <col min="14081" max="14081" width="13.75" style="64" bestFit="1" customWidth="1"/>
    <col min="14082" max="14082" width="21.75" style="64" customWidth="1"/>
    <col min="14083" max="14083" width="26.5" style="64" customWidth="1"/>
    <col min="14084" max="14084" width="15.875" style="64" customWidth="1"/>
    <col min="14085" max="14085" width="23.25" style="64" customWidth="1"/>
    <col min="14086" max="14086" width="24.5" style="64" customWidth="1"/>
    <col min="14087" max="14087" width="16.25" style="64" customWidth="1"/>
    <col min="14088" max="14088" width="30.375" style="64" customWidth="1"/>
    <col min="14089" max="14089" width="62.125" style="64" customWidth="1"/>
    <col min="14090" max="14094" width="18.5" style="64" customWidth="1"/>
    <col min="14095" max="14095" width="24" style="64" bestFit="1" customWidth="1"/>
    <col min="14096" max="14097" width="14.625" style="64" customWidth="1"/>
    <col min="14098" max="14334" width="9" style="64"/>
    <col min="14335" max="14335" width="4.5" style="64" bestFit="1" customWidth="1"/>
    <col min="14336" max="14336" width="9" style="64" bestFit="1" customWidth="1"/>
    <col min="14337" max="14337" width="13.75" style="64" bestFit="1" customWidth="1"/>
    <col min="14338" max="14338" width="21.75" style="64" customWidth="1"/>
    <col min="14339" max="14339" width="26.5" style="64" customWidth="1"/>
    <col min="14340" max="14340" width="15.875" style="64" customWidth="1"/>
    <col min="14341" max="14341" width="23.25" style="64" customWidth="1"/>
    <col min="14342" max="14342" width="24.5" style="64" customWidth="1"/>
    <col min="14343" max="14343" width="16.25" style="64" customWidth="1"/>
    <col min="14344" max="14344" width="30.375" style="64" customWidth="1"/>
    <col min="14345" max="14345" width="62.125" style="64" customWidth="1"/>
    <col min="14346" max="14350" width="18.5" style="64" customWidth="1"/>
    <col min="14351" max="14351" width="24" style="64" bestFit="1" customWidth="1"/>
    <col min="14352" max="14353" width="14.625" style="64" customWidth="1"/>
    <col min="14354" max="14590" width="9" style="64"/>
    <col min="14591" max="14591" width="4.5" style="64" bestFit="1" customWidth="1"/>
    <col min="14592" max="14592" width="9" style="64" bestFit="1" customWidth="1"/>
    <col min="14593" max="14593" width="13.75" style="64" bestFit="1" customWidth="1"/>
    <col min="14594" max="14594" width="21.75" style="64" customWidth="1"/>
    <col min="14595" max="14595" width="26.5" style="64" customWidth="1"/>
    <col min="14596" max="14596" width="15.875" style="64" customWidth="1"/>
    <col min="14597" max="14597" width="23.25" style="64" customWidth="1"/>
    <col min="14598" max="14598" width="24.5" style="64" customWidth="1"/>
    <col min="14599" max="14599" width="16.25" style="64" customWidth="1"/>
    <col min="14600" max="14600" width="30.375" style="64" customWidth="1"/>
    <col min="14601" max="14601" width="62.125" style="64" customWidth="1"/>
    <col min="14602" max="14606" width="18.5" style="64" customWidth="1"/>
    <col min="14607" max="14607" width="24" style="64" bestFit="1" customWidth="1"/>
    <col min="14608" max="14609" width="14.625" style="64" customWidth="1"/>
    <col min="14610" max="14846" width="9" style="64"/>
    <col min="14847" max="14847" width="4.5" style="64" bestFit="1" customWidth="1"/>
    <col min="14848" max="14848" width="9" style="64" bestFit="1" customWidth="1"/>
    <col min="14849" max="14849" width="13.75" style="64" bestFit="1" customWidth="1"/>
    <col min="14850" max="14850" width="21.75" style="64" customWidth="1"/>
    <col min="14851" max="14851" width="26.5" style="64" customWidth="1"/>
    <col min="14852" max="14852" width="15.875" style="64" customWidth="1"/>
    <col min="14853" max="14853" width="23.25" style="64" customWidth="1"/>
    <col min="14854" max="14854" width="24.5" style="64" customWidth="1"/>
    <col min="14855" max="14855" width="16.25" style="64" customWidth="1"/>
    <col min="14856" max="14856" width="30.375" style="64" customWidth="1"/>
    <col min="14857" max="14857" width="62.125" style="64" customWidth="1"/>
    <col min="14858" max="14862" width="18.5" style="64" customWidth="1"/>
    <col min="14863" max="14863" width="24" style="64" bestFit="1" customWidth="1"/>
    <col min="14864" max="14865" width="14.625" style="64" customWidth="1"/>
    <col min="14866" max="15102" width="9" style="64"/>
    <col min="15103" max="15103" width="4.5" style="64" bestFit="1" customWidth="1"/>
    <col min="15104" max="15104" width="9" style="64" bestFit="1" customWidth="1"/>
    <col min="15105" max="15105" width="13.75" style="64" bestFit="1" customWidth="1"/>
    <col min="15106" max="15106" width="21.75" style="64" customWidth="1"/>
    <col min="15107" max="15107" width="26.5" style="64" customWidth="1"/>
    <col min="15108" max="15108" width="15.875" style="64" customWidth="1"/>
    <col min="15109" max="15109" width="23.25" style="64" customWidth="1"/>
    <col min="15110" max="15110" width="24.5" style="64" customWidth="1"/>
    <col min="15111" max="15111" width="16.25" style="64" customWidth="1"/>
    <col min="15112" max="15112" width="30.375" style="64" customWidth="1"/>
    <col min="15113" max="15113" width="62.125" style="64" customWidth="1"/>
    <col min="15114" max="15118" width="18.5" style="64" customWidth="1"/>
    <col min="15119" max="15119" width="24" style="64" bestFit="1" customWidth="1"/>
    <col min="15120" max="15121" width="14.625" style="64" customWidth="1"/>
    <col min="15122" max="15358" width="9" style="64"/>
    <col min="15359" max="15359" width="4.5" style="64" bestFit="1" customWidth="1"/>
    <col min="15360" max="15360" width="9" style="64" bestFit="1" customWidth="1"/>
    <col min="15361" max="15361" width="13.75" style="64" bestFit="1" customWidth="1"/>
    <col min="15362" max="15362" width="21.75" style="64" customWidth="1"/>
    <col min="15363" max="15363" width="26.5" style="64" customWidth="1"/>
    <col min="15364" max="15364" width="15.875" style="64" customWidth="1"/>
    <col min="15365" max="15365" width="23.25" style="64" customWidth="1"/>
    <col min="15366" max="15366" width="24.5" style="64" customWidth="1"/>
    <col min="15367" max="15367" width="16.25" style="64" customWidth="1"/>
    <col min="15368" max="15368" width="30.375" style="64" customWidth="1"/>
    <col min="15369" max="15369" width="62.125" style="64" customWidth="1"/>
    <col min="15370" max="15374" width="18.5" style="64" customWidth="1"/>
    <col min="15375" max="15375" width="24" style="64" bestFit="1" customWidth="1"/>
    <col min="15376" max="15377" width="14.625" style="64" customWidth="1"/>
    <col min="15378" max="15614" width="9" style="64"/>
    <col min="15615" max="15615" width="4.5" style="64" bestFit="1" customWidth="1"/>
    <col min="15616" max="15616" width="9" style="64" bestFit="1" customWidth="1"/>
    <col min="15617" max="15617" width="13.75" style="64" bestFit="1" customWidth="1"/>
    <col min="15618" max="15618" width="21.75" style="64" customWidth="1"/>
    <col min="15619" max="15619" width="26.5" style="64" customWidth="1"/>
    <col min="15620" max="15620" width="15.875" style="64" customWidth="1"/>
    <col min="15621" max="15621" width="23.25" style="64" customWidth="1"/>
    <col min="15622" max="15622" width="24.5" style="64" customWidth="1"/>
    <col min="15623" max="15623" width="16.25" style="64" customWidth="1"/>
    <col min="15624" max="15624" width="30.375" style="64" customWidth="1"/>
    <col min="15625" max="15625" width="62.125" style="64" customWidth="1"/>
    <col min="15626" max="15630" width="18.5" style="64" customWidth="1"/>
    <col min="15631" max="15631" width="24" style="64" bestFit="1" customWidth="1"/>
    <col min="15632" max="15633" width="14.625" style="64" customWidth="1"/>
    <col min="15634" max="15870" width="9" style="64"/>
    <col min="15871" max="15871" width="4.5" style="64" bestFit="1" customWidth="1"/>
    <col min="15872" max="15872" width="9" style="64" bestFit="1" customWidth="1"/>
    <col min="15873" max="15873" width="13.75" style="64" bestFit="1" customWidth="1"/>
    <col min="15874" max="15874" width="21.75" style="64" customWidth="1"/>
    <col min="15875" max="15875" width="26.5" style="64" customWidth="1"/>
    <col min="15876" max="15876" width="15.875" style="64" customWidth="1"/>
    <col min="15877" max="15877" width="23.25" style="64" customWidth="1"/>
    <col min="15878" max="15878" width="24.5" style="64" customWidth="1"/>
    <col min="15879" max="15879" width="16.25" style="64" customWidth="1"/>
    <col min="15880" max="15880" width="30.375" style="64" customWidth="1"/>
    <col min="15881" max="15881" width="62.125" style="64" customWidth="1"/>
    <col min="15882" max="15886" width="18.5" style="64" customWidth="1"/>
    <col min="15887" max="15887" width="24" style="64" bestFit="1" customWidth="1"/>
    <col min="15888" max="15889" width="14.625" style="64" customWidth="1"/>
    <col min="15890" max="16126" width="9" style="64"/>
    <col min="16127" max="16127" width="4.5" style="64" bestFit="1" customWidth="1"/>
    <col min="16128" max="16128" width="9" style="64" bestFit="1" customWidth="1"/>
    <col min="16129" max="16129" width="13.75" style="64" bestFit="1" customWidth="1"/>
    <col min="16130" max="16130" width="21.75" style="64" customWidth="1"/>
    <col min="16131" max="16131" width="26.5" style="64" customWidth="1"/>
    <col min="16132" max="16132" width="15.875" style="64" customWidth="1"/>
    <col min="16133" max="16133" width="23.25" style="64" customWidth="1"/>
    <col min="16134" max="16134" width="24.5" style="64" customWidth="1"/>
    <col min="16135" max="16135" width="16.25" style="64" customWidth="1"/>
    <col min="16136" max="16136" width="30.375" style="64" customWidth="1"/>
    <col min="16137" max="16137" width="62.125" style="64" customWidth="1"/>
    <col min="16138" max="16142" width="18.5" style="64" customWidth="1"/>
    <col min="16143" max="16143" width="24" style="64" bestFit="1" customWidth="1"/>
    <col min="16144" max="16145" width="14.625" style="64" customWidth="1"/>
    <col min="16146" max="16384" width="9" style="64"/>
  </cols>
  <sheetData>
    <row r="1" spans="1:20" ht="27" customHeight="1">
      <c r="B1" s="78" t="s">
        <v>45</v>
      </c>
      <c r="H1" s="248" t="s">
        <v>189</v>
      </c>
    </row>
    <row r="2" spans="1:20" ht="15" customHeight="1">
      <c r="B2" s="78"/>
    </row>
    <row r="3" spans="1:20" ht="36.75" customHeight="1">
      <c r="B3" s="622" t="s">
        <v>0</v>
      </c>
      <c r="C3" s="623" t="s">
        <v>36</v>
      </c>
      <c r="D3" s="623" t="s">
        <v>37</v>
      </c>
      <c r="E3" s="623" t="s">
        <v>38</v>
      </c>
      <c r="F3" s="618" t="s">
        <v>39</v>
      </c>
      <c r="G3" s="618" t="s">
        <v>40</v>
      </c>
      <c r="H3" s="618" t="s">
        <v>41</v>
      </c>
      <c r="I3" s="620" t="s">
        <v>42</v>
      </c>
      <c r="J3" s="622" t="s">
        <v>43</v>
      </c>
      <c r="K3" s="622" t="s">
        <v>44</v>
      </c>
      <c r="L3" s="608" t="s">
        <v>117</v>
      </c>
      <c r="M3" s="610" t="s">
        <v>66</v>
      </c>
      <c r="N3" s="612" t="s">
        <v>48</v>
      </c>
      <c r="O3" s="613"/>
      <c r="P3" s="613"/>
      <c r="Q3" s="70" t="s">
        <v>46</v>
      </c>
      <c r="R3" s="614" t="s">
        <v>239</v>
      </c>
      <c r="S3" s="614" t="s">
        <v>240</v>
      </c>
      <c r="T3" s="616" t="s">
        <v>47</v>
      </c>
    </row>
    <row r="4" spans="1:20" ht="32.25" customHeight="1">
      <c r="B4" s="622"/>
      <c r="C4" s="624"/>
      <c r="D4" s="624"/>
      <c r="E4" s="624"/>
      <c r="F4" s="619"/>
      <c r="G4" s="619"/>
      <c r="H4" s="619"/>
      <c r="I4" s="621"/>
      <c r="J4" s="620"/>
      <c r="K4" s="620"/>
      <c r="L4" s="609"/>
      <c r="M4" s="611"/>
      <c r="N4" s="65" t="s">
        <v>32</v>
      </c>
      <c r="O4" s="168" t="s">
        <v>33</v>
      </c>
      <c r="P4" s="168" t="s">
        <v>34</v>
      </c>
      <c r="Q4" s="169" t="s">
        <v>35</v>
      </c>
      <c r="R4" s="615"/>
      <c r="S4" s="615"/>
      <c r="T4" s="617"/>
    </row>
    <row r="5" spans="1:20" ht="94.5" customHeight="1">
      <c r="A5" s="104"/>
      <c r="B5" s="167">
        <f>'➀治験等経費算定表'!$AH$1</f>
        <v>0</v>
      </c>
      <c r="C5" s="70">
        <f>'➀治験等経費算定表'!$AI$11</f>
        <v>0</v>
      </c>
      <c r="D5" s="66"/>
      <c r="E5" s="67"/>
      <c r="F5" s="66"/>
      <c r="G5" s="66"/>
      <c r="H5" s="67"/>
      <c r="I5" s="68"/>
      <c r="J5" s="69">
        <f>'➀治験等経費算定表'!I16</f>
        <v>0</v>
      </c>
      <c r="K5" s="66"/>
      <c r="L5" s="69">
        <f>③継続契約算出表!C15</f>
        <v>0</v>
      </c>
      <c r="M5" s="69">
        <f>IF('➀治験等経費算定表'!$Y$5="新　規",②新規契約算出表!C32,③継続契約算出表!C41)</f>
        <v>0</v>
      </c>
      <c r="N5" s="170">
        <f>'➀治験等経費算定表'!L20</f>
        <v>0</v>
      </c>
      <c r="O5" s="170">
        <f>'➀治験等経費算定表'!AJ20</f>
        <v>0</v>
      </c>
      <c r="P5" s="69" t="str">
        <f>IF('➀治験等経費算定表'!$Y$5="新　規",'➀治験等経費算定表'!AE72,'➀治験等経費算定表'!AE82)</f>
        <v>0</v>
      </c>
      <c r="Q5" s="261">
        <f>'➀治験等経費算定表'!AI14</f>
        <v>0</v>
      </c>
      <c r="R5" s="69" t="str">
        <f>IF('➀治験等経費算定表'!$Y$5="新　規",②新規契約算出表!$F4,③継続契約算出表!$F4)</f>
        <v>治験の期間　：　西暦　　　年　月　日　から　西暦　　　　年　月　日まで</v>
      </c>
      <c r="S5" s="69" t="str">
        <f>IF('➀治験等経費算定表'!$Y$5="新　規",②新規契約算出表!$F$5,③継続契約算出表!$F$5)</f>
        <v>契約期間　　：　契約締結日　から　西暦　　　年　　月　　日　まで</v>
      </c>
      <c r="T5" s="66"/>
    </row>
    <row r="6" spans="1:20" s="71" customFormat="1" ht="18" customHeight="1">
      <c r="B6" s="73"/>
      <c r="C6" s="74"/>
      <c r="E6" s="72"/>
      <c r="F6" s="75"/>
      <c r="G6" s="75"/>
      <c r="H6" s="75"/>
      <c r="I6" s="76"/>
      <c r="K6" s="72"/>
      <c r="L6" s="73"/>
      <c r="M6" s="73"/>
      <c r="N6" s="73"/>
      <c r="O6" s="73"/>
    </row>
    <row r="7" spans="1:20" s="71" customFormat="1" ht="18" customHeight="1">
      <c r="B7" s="73"/>
      <c r="C7" s="74"/>
      <c r="D7" s="68"/>
      <c r="E7" s="107" t="s">
        <v>49</v>
      </c>
      <c r="F7" s="75"/>
      <c r="H7" s="75"/>
      <c r="I7" s="76"/>
      <c r="L7" s="77"/>
      <c r="M7" s="77"/>
      <c r="N7" s="77"/>
      <c r="O7" s="64"/>
    </row>
    <row r="8" spans="1:20" ht="18" customHeight="1"/>
    <row r="9" spans="1:20" ht="27" customHeight="1">
      <c r="B9" s="78" t="s">
        <v>120</v>
      </c>
    </row>
    <row r="10" spans="1:20" ht="36.75" customHeight="1">
      <c r="B10" s="622" t="s">
        <v>0</v>
      </c>
      <c r="C10" s="623" t="s">
        <v>36</v>
      </c>
      <c r="D10" s="623" t="s">
        <v>37</v>
      </c>
      <c r="E10" s="623" t="s">
        <v>38</v>
      </c>
      <c r="F10" s="618" t="s">
        <v>39</v>
      </c>
      <c r="G10" s="618" t="s">
        <v>40</v>
      </c>
      <c r="H10" s="618" t="s">
        <v>41</v>
      </c>
      <c r="I10" s="620" t="s">
        <v>42</v>
      </c>
      <c r="J10" s="622" t="s">
        <v>43</v>
      </c>
      <c r="K10" s="622" t="s">
        <v>44</v>
      </c>
      <c r="L10" s="608" t="s">
        <v>117</v>
      </c>
      <c r="M10" s="610" t="s">
        <v>66</v>
      </c>
      <c r="N10" s="612" t="s">
        <v>48</v>
      </c>
      <c r="O10" s="613"/>
      <c r="P10" s="613"/>
      <c r="Q10" s="70" t="s">
        <v>46</v>
      </c>
      <c r="R10" s="614" t="s">
        <v>239</v>
      </c>
      <c r="S10" s="614" t="s">
        <v>240</v>
      </c>
      <c r="T10" s="616" t="s">
        <v>47</v>
      </c>
    </row>
    <row r="11" spans="1:20" ht="32.25" customHeight="1">
      <c r="B11" s="622"/>
      <c r="C11" s="624"/>
      <c r="D11" s="624"/>
      <c r="E11" s="624"/>
      <c r="F11" s="619"/>
      <c r="G11" s="619"/>
      <c r="H11" s="619"/>
      <c r="I11" s="621"/>
      <c r="J11" s="620"/>
      <c r="K11" s="620"/>
      <c r="L11" s="609"/>
      <c r="M11" s="611"/>
      <c r="N11" s="65" t="s">
        <v>32</v>
      </c>
      <c r="O11" s="168" t="s">
        <v>33</v>
      </c>
      <c r="P11" s="168" t="s">
        <v>34</v>
      </c>
      <c r="Q11" s="169" t="s">
        <v>35</v>
      </c>
      <c r="R11" s="615"/>
      <c r="S11" s="615"/>
      <c r="T11" s="617"/>
    </row>
    <row r="12" spans="1:20" ht="94.5" customHeight="1">
      <c r="A12" s="104"/>
      <c r="B12" s="173">
        <f>⑤カルテ閲覧のみの契約算出表!B2</f>
        <v>0</v>
      </c>
      <c r="C12" s="70">
        <f>⑤カルテ閲覧のみの契約算出表!B3</f>
        <v>0</v>
      </c>
      <c r="D12" s="66" t="s">
        <v>114</v>
      </c>
      <c r="E12" s="67" t="s">
        <v>115</v>
      </c>
      <c r="F12" s="66" t="s">
        <v>116</v>
      </c>
      <c r="G12" s="66" t="s">
        <v>114</v>
      </c>
      <c r="H12" s="67" t="s">
        <v>115</v>
      </c>
      <c r="I12" s="68"/>
      <c r="J12" s="69">
        <f>⑤カルテ閲覧のみの契約算出表!E2</f>
        <v>0</v>
      </c>
      <c r="K12" s="66"/>
      <c r="L12" s="69" t="s">
        <v>121</v>
      </c>
      <c r="M12" s="174"/>
      <c r="N12" s="170">
        <f>'➀治験等経費算定表'!W56</f>
        <v>0</v>
      </c>
      <c r="O12" s="170">
        <f>N12</f>
        <v>0</v>
      </c>
      <c r="P12" s="174"/>
      <c r="Q12" s="261">
        <f>'➀治験等経費算定表'!AI14</f>
        <v>0</v>
      </c>
      <c r="R12" s="69" t="str">
        <f>⑤カルテ閲覧のみの契約算出表!F4</f>
        <v>西暦　　年　　月　　日　から　西暦　　年　　月　　日　まで</v>
      </c>
      <c r="S12" s="69" t="str">
        <f>⑤カルテ閲覧のみの契約算出表!F5</f>
        <v>契約締結日　から　西暦　　年　３月　３１日　まで</v>
      </c>
      <c r="T12" s="66"/>
    </row>
    <row r="13" spans="1:20" s="71" customFormat="1" ht="18" customHeight="1">
      <c r="B13" s="73"/>
      <c r="C13" s="74"/>
      <c r="E13" s="72"/>
      <c r="F13" s="75"/>
      <c r="G13" s="75"/>
      <c r="H13" s="75"/>
      <c r="I13" s="76"/>
      <c r="K13" s="72"/>
      <c r="L13" s="73"/>
      <c r="M13" s="73"/>
      <c r="N13" s="73"/>
      <c r="O13" s="73"/>
    </row>
    <row r="14" spans="1:20" s="71" customFormat="1" ht="18" customHeight="1">
      <c r="B14" s="73"/>
      <c r="C14" s="74"/>
      <c r="D14" s="68"/>
      <c r="E14" s="107" t="s">
        <v>49</v>
      </c>
      <c r="F14" s="75"/>
      <c r="H14" s="75"/>
      <c r="I14" s="76"/>
      <c r="L14" s="77"/>
      <c r="M14" s="77"/>
      <c r="N14" s="77"/>
      <c r="O14" s="64"/>
    </row>
    <row r="27" s="64" customFormat="1"/>
    <row r="28" s="64" customFormat="1"/>
    <row r="29" s="64" customFormat="1"/>
    <row r="30" s="64" customFormat="1"/>
    <row r="31" s="64" customFormat="1"/>
    <row r="32" s="64" customFormat="1"/>
    <row r="33" s="64" customFormat="1"/>
    <row r="34" s="64" customFormat="1"/>
    <row r="35" s="64" customFormat="1"/>
    <row r="36" s="64" customFormat="1"/>
    <row r="37" s="64" customFormat="1"/>
    <row r="38" s="64" customFormat="1"/>
    <row r="39" s="64" customFormat="1"/>
    <row r="40" s="64" customFormat="1"/>
    <row r="41" s="64" customFormat="1"/>
    <row r="42" s="64" customFormat="1"/>
    <row r="43" s="64" customFormat="1"/>
  </sheetData>
  <mergeCells count="32">
    <mergeCell ref="B3:B4"/>
    <mergeCell ref="C3:C4"/>
    <mergeCell ref="D3:D4"/>
    <mergeCell ref="E3:E4"/>
    <mergeCell ref="F3:F4"/>
    <mergeCell ref="G3:G4"/>
    <mergeCell ref="T3:T4"/>
    <mergeCell ref="L3:L4"/>
    <mergeCell ref="H3:H4"/>
    <mergeCell ref="I3:I4"/>
    <mergeCell ref="J3:J4"/>
    <mergeCell ref="K3:K4"/>
    <mergeCell ref="M3:M4"/>
    <mergeCell ref="N3:P3"/>
    <mergeCell ref="S3:S4"/>
    <mergeCell ref="R3:R4"/>
    <mergeCell ref="B10:B11"/>
    <mergeCell ref="C10:C11"/>
    <mergeCell ref="D10:D11"/>
    <mergeCell ref="E10:E11"/>
    <mergeCell ref="F10:F11"/>
    <mergeCell ref="G10:G11"/>
    <mergeCell ref="H10:H11"/>
    <mergeCell ref="I10:I11"/>
    <mergeCell ref="J10:J11"/>
    <mergeCell ref="K10:K11"/>
    <mergeCell ref="L10:L11"/>
    <mergeCell ref="M10:M11"/>
    <mergeCell ref="N10:P10"/>
    <mergeCell ref="S10:S11"/>
    <mergeCell ref="T10:T11"/>
    <mergeCell ref="R10:R11"/>
  </mergeCells>
  <phoneticPr fontId="2"/>
  <pageMargins left="0.7" right="0.7" top="0.75" bottom="0.75" header="0.3" footer="0.3"/>
  <pageSetup paperSize="8"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➀治験等経費算定表</vt:lpstr>
      <vt:lpstr>②新規契約算出表</vt:lpstr>
      <vt:lpstr>③継続契約算出表</vt:lpstr>
      <vt:lpstr>④実績払い算出表(治験薬保管・生検・PK用)</vt:lpstr>
      <vt:lpstr>⑤カルテ閲覧のみの契約算出表</vt:lpstr>
      <vt:lpstr>⑦差込データ</vt:lpstr>
      <vt:lpstr>'➀治験等経費算定表'!Print_Area</vt:lpstr>
      <vt:lpstr>②新規契約算出表!Print_Area</vt:lpstr>
      <vt:lpstr>③継続契約算出表!Print_Area</vt:lpstr>
      <vt:lpstr>'④実績払い算出表(治験薬保管・生検・PK用)'!Print_Area</vt:lpstr>
      <vt:lpstr>⑤カルテ閲覧のみの契約算出表!Print_Area</vt:lpstr>
      <vt:lpstr>⑦差込データ!Print_Area</vt:lpstr>
      <vt:lpstr>'➀治験等経費算定表'!Print_Titles</vt:lpstr>
    </vt:vector>
  </TitlesOfParts>
  <Company>薬剤部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由香里</dc:creator>
  <cp:lastModifiedBy>鵜飼 沙耶香</cp:lastModifiedBy>
  <cp:lastPrinted>2023-12-12T05:52:37Z</cp:lastPrinted>
  <dcterms:created xsi:type="dcterms:W3CDTF">2012-10-31T02:11:59Z</dcterms:created>
  <dcterms:modified xsi:type="dcterms:W3CDTF">2024-05-31T07:42:27Z</dcterms:modified>
</cp:coreProperties>
</file>