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72.17.107.110\試験支援室\倫理審査委員会関係★\17_治験関係\治験関係【小林】\【令和６年　治験契約関係】\【R６年度　新規】\新規契約算出表\【新規算出表】\"/>
    </mc:Choice>
  </mc:AlternateContent>
  <xr:revisionPtr revIDLastSave="0" documentId="13_ncr:1_{25809AF9-D6C5-4855-815C-F011E00D5D75}" xr6:coauthVersionLast="47" xr6:coauthVersionMax="47" xr10:uidLastSave="{00000000-0000-0000-0000-000000000000}"/>
  <bookViews>
    <workbookView xWindow="-120" yWindow="-120" windowWidth="20730" windowHeight="11040" tabRatio="784" firstSheet="2" activeTab="6" xr2:uid="{00000000-000D-0000-FFFF-FFFF00000000}"/>
  </bookViews>
  <sheets>
    <sheet name="➀治験等経費算定表" sheetId="16" r:id="rId1"/>
    <sheet name="②新規契約算出表" sheetId="2" r:id="rId2"/>
    <sheet name="③継続契約算出表" sheetId="10" r:id="rId3"/>
    <sheet name="④実績払い算出表(治験薬保管・生検・PK用)" sheetId="7" r:id="rId4"/>
    <sheet name="⑤カルテ閲覧のみの契約算出表" sheetId="18" r:id="rId5"/>
    <sheet name="⑥コホート追加用算出表" sheetId="9" r:id="rId6"/>
    <sheet name="⑦差込データ" sheetId="8" r:id="rId7"/>
  </sheets>
  <definedNames>
    <definedName name="_xlnm.Print_Area" localSheetId="0">'➀治験等経費算定表'!$A$1:$AX$126</definedName>
    <definedName name="_xlnm.Print_Area" localSheetId="1">②新規契約算出表!$A$1:$L$35</definedName>
    <definedName name="_xlnm.Print_Area" localSheetId="2">③継続契約算出表!$A$1:$L$25</definedName>
    <definedName name="_xlnm.Print_Area" localSheetId="3">'④実績払い算出表(治験薬保管・生検・PK用)'!$A$1:$L$35</definedName>
    <definedName name="_xlnm.Print_Area" localSheetId="4">⑤カルテ閲覧のみの契約算出表!$A$1:$L$12</definedName>
    <definedName name="_xlnm.Print_Area" localSheetId="5">⑥コホート追加用算出表!$A$1:$L$14</definedName>
    <definedName name="_xlnm.Print_Area" localSheetId="6">⑦差込データ!$A$1:$T$12</definedName>
    <definedName name="_xlnm.Print_Titles" localSheetId="0">'➀治験等経費算定表'!$1:$7</definedName>
  </definedNames>
  <calcPr calcId="191029"/>
</workbook>
</file>

<file path=xl/calcChain.xml><?xml version="1.0" encoding="utf-8"?>
<calcChain xmlns="http://schemas.openxmlformats.org/spreadsheetml/2006/main">
  <c r="W46" i="16" l="1"/>
  <c r="W47" i="16"/>
  <c r="W48" i="16"/>
  <c r="W45" i="16"/>
  <c r="W43" i="16"/>
  <c r="W42" i="16"/>
  <c r="W41" i="16"/>
  <c r="AB39" i="16" l="1"/>
  <c r="AB44" i="16"/>
  <c r="O12" i="8"/>
  <c r="N12" i="8"/>
  <c r="S5" i="8"/>
  <c r="R5" i="8"/>
  <c r="L5" i="8"/>
  <c r="BG23" i="16"/>
  <c r="M5" i="8"/>
  <c r="P5" i="8"/>
  <c r="Q5" i="8"/>
  <c r="M12" i="8"/>
  <c r="C32" i="2"/>
  <c r="W64" i="16"/>
  <c r="W60" i="16" l="1"/>
  <c r="W61" i="16"/>
  <c r="W62" i="16"/>
  <c r="W63" i="16"/>
  <c r="W39" i="16" l="1"/>
  <c r="F16" i="2" l="1"/>
  <c r="Z20" i="16"/>
  <c r="AO86" i="16"/>
  <c r="AE86" i="16"/>
  <c r="Y86" i="16"/>
  <c r="AA76" i="16"/>
  <c r="AA75" i="16"/>
  <c r="K29" i="2" l="1"/>
  <c r="K28" i="2"/>
  <c r="K27" i="2"/>
  <c r="K24" i="2"/>
  <c r="K26" i="2"/>
  <c r="K23" i="2"/>
  <c r="U76" i="16" s="1"/>
  <c r="P76" i="16" s="1"/>
  <c r="U75" i="16" l="1"/>
  <c r="P75" i="16" s="1"/>
  <c r="P77" i="16" s="1"/>
  <c r="P78" i="16" s="1"/>
  <c r="P79" i="16" s="1"/>
  <c r="P80" i="16" s="1"/>
  <c r="P81" i="16" s="1"/>
  <c r="AE81" i="16" s="1"/>
  <c r="K20" i="10"/>
  <c r="K19" i="10"/>
  <c r="K18" i="10"/>
  <c r="E2" i="10"/>
  <c r="B2" i="10"/>
  <c r="B3" i="10"/>
  <c r="K16" i="2"/>
  <c r="K10" i="2"/>
  <c r="W40" i="16" s="1"/>
  <c r="K9" i="9"/>
  <c r="K8" i="9"/>
  <c r="K10" i="9" l="1"/>
  <c r="K28" i="7"/>
  <c r="K17" i="7"/>
  <c r="K27" i="7"/>
  <c r="K18" i="7"/>
  <c r="K14" i="2"/>
  <c r="K13" i="2"/>
  <c r="K12" i="2"/>
  <c r="V121" i="16" l="1"/>
  <c r="W121" i="16"/>
  <c r="X121" i="16"/>
  <c r="A17" i="16"/>
  <c r="K25" i="7" l="1"/>
  <c r="K9" i="18" l="1"/>
  <c r="AC97" i="16" l="1"/>
  <c r="AC98" i="16"/>
  <c r="AE5" i="16" l="1"/>
  <c r="I3" i="10" l="1"/>
  <c r="G3" i="10"/>
  <c r="E3" i="10"/>
  <c r="I2" i="10"/>
  <c r="G2" i="10"/>
  <c r="J12" i="8" l="1"/>
  <c r="C12" i="8"/>
  <c r="B12" i="8"/>
  <c r="B20" i="16" l="1"/>
  <c r="AB108" i="16" l="1"/>
  <c r="AB107" i="16"/>
  <c r="W59" i="16" l="1"/>
  <c r="W65" i="16" l="1"/>
  <c r="W66" i="16" l="1"/>
  <c r="W67" i="16" s="1"/>
  <c r="W68" i="16" s="1"/>
  <c r="K30" i="7" l="1"/>
  <c r="K29" i="7"/>
  <c r="K20" i="7"/>
  <c r="K19" i="7"/>
  <c r="U97" i="16" s="1"/>
  <c r="P97" i="16" s="1"/>
  <c r="K21" i="7" l="1"/>
  <c r="U98" i="16"/>
  <c r="P98" i="16" s="1"/>
  <c r="P99" i="16" s="1"/>
  <c r="K12" i="10" l="1"/>
  <c r="K17" i="2"/>
  <c r="AB29" i="16" s="1"/>
  <c r="W29" i="16" s="1"/>
  <c r="W44" i="16" l="1"/>
  <c r="K30" i="2"/>
  <c r="BG21" i="16" l="1"/>
  <c r="W49" i="16"/>
  <c r="P100" i="16"/>
  <c r="P101" i="16" s="1"/>
  <c r="P102" i="16" s="1"/>
  <c r="P103" i="16" s="1"/>
  <c r="K9" i="10" l="1"/>
  <c r="K10" i="10"/>
  <c r="K18" i="2" l="1"/>
  <c r="K13" i="10"/>
  <c r="M26" i="2" l="1"/>
  <c r="M28" i="2"/>
  <c r="M23" i="2"/>
  <c r="B2" i="7" l="1"/>
  <c r="E2" i="7"/>
  <c r="B3" i="7" l="1"/>
  <c r="N4" i="10"/>
  <c r="N3" i="10"/>
  <c r="N2" i="10"/>
  <c r="AH1" i="16" s="1"/>
  <c r="I16" i="16" l="1"/>
  <c r="B5" i="8"/>
  <c r="B2" i="9"/>
  <c r="M10" i="10"/>
  <c r="J5" i="8" l="1"/>
  <c r="E2" i="9"/>
  <c r="K11" i="9"/>
  <c r="U121" i="16" s="1"/>
  <c r="K21" i="10"/>
  <c r="P86" i="16" s="1"/>
  <c r="N4" i="2"/>
  <c r="AI11" i="16" s="1"/>
  <c r="B3" i="9" s="1"/>
  <c r="N3" i="2"/>
  <c r="N2" i="2"/>
  <c r="P121" i="16" l="1"/>
  <c r="P120" i="16"/>
  <c r="P87" i="16"/>
  <c r="P88" i="16" s="1"/>
  <c r="P89" i="16" s="1"/>
  <c r="P90" i="16" s="1"/>
  <c r="P91" i="16" s="1"/>
  <c r="C5" i="8"/>
  <c r="W50" i="16"/>
  <c r="W51" i="16" s="1"/>
  <c r="P122" i="16" l="1"/>
  <c r="P123" i="16" s="1"/>
  <c r="P124" i="16" s="1"/>
  <c r="P125" i="16" s="1"/>
  <c r="P126" i="16" s="1"/>
  <c r="W52" i="16"/>
  <c r="W53" i="16" s="1"/>
  <c r="W54" i="16" s="1"/>
  <c r="I9" i="7"/>
  <c r="J9" i="7" s="1"/>
  <c r="J10" i="7" l="1"/>
  <c r="U108" i="16" l="1"/>
  <c r="P108" i="16" s="1"/>
  <c r="U107" i="16"/>
  <c r="P107" i="16" s="1"/>
  <c r="P109" i="16" l="1"/>
  <c r="P110" i="16" s="1"/>
  <c r="P111" i="16" l="1"/>
  <c r="P112" i="16" s="1"/>
  <c r="P113" i="16" s="1"/>
  <c r="K31" i="7"/>
  <c r="K32" i="7" s="1"/>
  <c r="AB27" i="16" l="1"/>
  <c r="AB25" i="16"/>
  <c r="W25" i="16" s="1"/>
  <c r="AB28" i="16" l="1"/>
  <c r="W28" i="16" s="1"/>
  <c r="AE27" i="16"/>
  <c r="AC27" i="16"/>
  <c r="AD27" i="16"/>
  <c r="W27" i="16" l="1"/>
  <c r="W26" i="16"/>
  <c r="J32" i="2"/>
  <c r="W30" i="16" l="1"/>
  <c r="W31" i="16" s="1"/>
  <c r="W32" i="16" s="1"/>
  <c r="W33" i="16" l="1"/>
  <c r="W34" i="16" s="1"/>
  <c r="W35" i="16" s="1"/>
  <c r="L20" i="16" l="1"/>
  <c r="N5" i="8" s="1"/>
  <c r="AJ20" i="16"/>
  <c r="O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tarou yosan</author>
    <author>試験支援室担当２</author>
  </authors>
  <commentList>
    <comment ref="AH40" authorId="0" shapeId="0" xr:uid="{FBC02644-3BDE-4038-B152-8AEEACE05F37}">
      <text>
        <r>
          <rPr>
            <b/>
            <sz val="9"/>
            <color indexed="81"/>
            <rFont val="MS P ゴシック"/>
            <family val="3"/>
            <charset val="128"/>
          </rPr>
          <t>該当する場合は「レ」を選択してください。</t>
        </r>
      </text>
    </comment>
    <comment ref="AH45" authorId="0" shapeId="0" xr:uid="{19BC9590-81E9-40C7-A1D4-48EC3ECF2D70}">
      <text>
        <r>
          <rPr>
            <b/>
            <sz val="9"/>
            <color indexed="81"/>
            <rFont val="MS P ゴシック"/>
            <family val="3"/>
            <charset val="128"/>
          </rPr>
          <t>該当する場合は「レ」を選択してください。</t>
        </r>
        <r>
          <rPr>
            <sz val="9"/>
            <color indexed="81"/>
            <rFont val="MS P ゴシック"/>
            <family val="3"/>
            <charset val="128"/>
          </rPr>
          <t xml:space="preserve">
</t>
        </r>
      </text>
    </comment>
    <comment ref="AA75" authorId="1" shapeId="0" xr:uid="{556F98F3-A160-44F0-BBEC-B74A9F97C6D8}">
      <text>
        <r>
          <rPr>
            <sz val="9"/>
            <color indexed="81"/>
            <rFont val="MS P ゴシック"/>
            <family val="3"/>
            <charset val="128"/>
          </rPr>
          <t>初年度用【依頼者入力】シートの新規症例数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試験支援室担当２</author>
  </authors>
  <commentList>
    <comment ref="C4" authorId="0" shapeId="0" xr:uid="{D4E020F0-93AB-42DD-A60A-7B43C3700BFC}">
      <text>
        <r>
          <rPr>
            <b/>
            <sz val="9"/>
            <color indexed="81"/>
            <rFont val="MS P ゴシック"/>
            <family val="3"/>
            <charset val="128"/>
          </rPr>
          <t>試</t>
        </r>
        <r>
          <rPr>
            <b/>
            <sz val="11"/>
            <color indexed="81"/>
            <rFont val="MS P ゴシック"/>
            <family val="3"/>
            <charset val="128"/>
          </rPr>
          <t>験支援室担当２:</t>
        </r>
        <r>
          <rPr>
            <sz val="11"/>
            <color indexed="81"/>
            <rFont val="MS P ゴシック"/>
            <family val="3"/>
            <charset val="128"/>
          </rPr>
          <t xml:space="preserve">
契約書の予定症例数となります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tarou yosan</author>
  </authors>
  <commentList>
    <comment ref="G11" authorId="0" shapeId="0" xr:uid="{5A4EFF8F-EBF7-4F7B-B917-1D1630AE4CB0}">
      <text>
        <r>
          <rPr>
            <sz val="9"/>
            <color indexed="81"/>
            <rFont val="MS P ゴシック"/>
            <family val="3"/>
            <charset val="128"/>
          </rPr>
          <t>実施計画書上必須でない、生検・PKの実績払いを希望する場合のみ「有」を選択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R10</author>
    <author>jutaku-44</author>
  </authors>
  <commentList>
    <comment ref="E10" authorId="0" shapeId="0" xr:uid="{F5A1FE21-1EE3-489D-B552-00F35486EE99}">
      <text>
        <r>
          <rPr>
            <b/>
            <sz val="9"/>
            <color indexed="81"/>
            <rFont val="MS P ゴシック"/>
            <family val="3"/>
            <charset val="128"/>
          </rPr>
          <t>入力不要</t>
        </r>
      </text>
    </comment>
    <comment ref="I15" authorId="1" shapeId="0" xr:uid="{DF763E90-0B0D-495F-A6A2-CEB24FD1743B}">
      <text>
        <r>
          <rPr>
            <b/>
            <sz val="9"/>
            <color indexed="81"/>
            <rFont val="ＭＳ Ｐゴシック"/>
            <family val="3"/>
            <charset val="128"/>
          </rPr>
          <t>PKの内訳を下欄に記載のこと。</t>
        </r>
      </text>
    </comment>
    <comment ref="I25" authorId="1" shapeId="0" xr:uid="{00000000-0006-0000-0200-000008000000}">
      <text>
        <r>
          <rPr>
            <b/>
            <sz val="9"/>
            <color indexed="81"/>
            <rFont val="ＭＳ Ｐゴシック"/>
            <family val="3"/>
            <charset val="128"/>
          </rPr>
          <t>PKの内訳を下欄に記載のこと。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試験支援室担当２</author>
  </authors>
  <commentList>
    <comment ref="K8" authorId="0" shapeId="0" xr:uid="{8B04A80D-E6AC-4A05-A2F8-B3A88F874932}">
      <text>
        <r>
          <rPr>
            <b/>
            <sz val="9"/>
            <color indexed="81"/>
            <rFont val="MS P ゴシック"/>
            <family val="3"/>
            <charset val="128"/>
          </rPr>
          <t>試験支援室担当２:</t>
        </r>
        <r>
          <rPr>
            <sz val="9"/>
            <color indexed="81"/>
            <rFont val="MS P ゴシック"/>
            <family val="3"/>
            <charset val="128"/>
          </rPr>
          <t xml:space="preserve">
カルテ閲覧契約の場合は１０，０００を手入力してください</t>
        </r>
      </text>
    </comment>
  </commentList>
</comments>
</file>

<file path=xl/sharedStrings.xml><?xml version="1.0" encoding="utf-8"?>
<sst xmlns="http://schemas.openxmlformats.org/spreadsheetml/2006/main" count="548" uniqueCount="277">
  <si>
    <t>受託番号</t>
    <rPh sb="0" eb="2">
      <t>ジュタク</t>
    </rPh>
    <rPh sb="2" eb="4">
      <t>バンゴウ</t>
    </rPh>
    <phoneticPr fontId="3"/>
  </si>
  <si>
    <t xml:space="preserve">
20**年　　月　　日
　　　　　　　作成
</t>
    <rPh sb="5" eb="6">
      <t>ネン</t>
    </rPh>
    <rPh sb="8" eb="9">
      <t>ガツ</t>
    </rPh>
    <rPh sb="11" eb="12">
      <t>ニチ</t>
    </rPh>
    <rPh sb="20" eb="22">
      <t>サクセイ</t>
    </rPh>
    <phoneticPr fontId="3"/>
  </si>
  <si>
    <t>治験段階</t>
    <rPh sb="0" eb="2">
      <t>チケン</t>
    </rPh>
    <rPh sb="2" eb="4">
      <t>ダンカイ</t>
    </rPh>
    <phoneticPr fontId="3"/>
  </si>
  <si>
    <t>　　　相</t>
    <rPh sb="3" eb="4">
      <t>ソウ</t>
    </rPh>
    <phoneticPr fontId="3"/>
  </si>
  <si>
    <t xml:space="preserve">    内  容</t>
    <rPh sb="4" eb="8">
      <t>ナイヨウ</t>
    </rPh>
    <phoneticPr fontId="3"/>
  </si>
  <si>
    <t>金    額</t>
    <rPh sb="0" eb="6">
      <t>キンガク</t>
    </rPh>
    <phoneticPr fontId="3"/>
  </si>
  <si>
    <t>円</t>
    <rPh sb="0" eb="1">
      <t>エン</t>
    </rPh>
    <phoneticPr fontId="3"/>
  </si>
  <si>
    <t>１症例あたりのポイント</t>
    <rPh sb="1" eb="3">
      <t>ショウレイ</t>
    </rPh>
    <phoneticPr fontId="3"/>
  </si>
  <si>
    <t>定額</t>
    <rPh sb="0" eb="2">
      <t>テイガク</t>
    </rPh>
    <phoneticPr fontId="3"/>
  </si>
  <si>
    <t>総額（税抜）</t>
    <rPh sb="0" eb="2">
      <t>ソウガク</t>
    </rPh>
    <rPh sb="3" eb="5">
      <t>ゼイヌキ</t>
    </rPh>
    <phoneticPr fontId="2"/>
  </si>
  <si>
    <t>円/月</t>
    <rPh sb="0" eb="1">
      <t>エン</t>
    </rPh>
    <rPh sb="2" eb="3">
      <t>ツキ</t>
    </rPh>
    <phoneticPr fontId="2"/>
  </si>
  <si>
    <t>治験期間通算予定症例</t>
    <rPh sb="0" eb="2">
      <t>チケン</t>
    </rPh>
    <rPh sb="2" eb="4">
      <t>キカン</t>
    </rPh>
    <rPh sb="4" eb="6">
      <t>ツウサン</t>
    </rPh>
    <rPh sb="6" eb="8">
      <t>ヨテイ</t>
    </rPh>
    <rPh sb="8" eb="10">
      <t>ショウレイ</t>
    </rPh>
    <phoneticPr fontId="2"/>
  </si>
  <si>
    <t>円/症例</t>
    <rPh sb="0" eb="1">
      <t>エン</t>
    </rPh>
    <rPh sb="2" eb="4">
      <t>ショウレイ</t>
    </rPh>
    <phoneticPr fontId="3"/>
  </si>
  <si>
    <t>症例</t>
    <rPh sb="0" eb="1">
      <t>ショウ</t>
    </rPh>
    <rPh sb="1" eb="2">
      <t>レイ</t>
    </rPh>
    <phoneticPr fontId="2"/>
  </si>
  <si>
    <t>室温</t>
    <rPh sb="0" eb="2">
      <t>シツオン</t>
    </rPh>
    <phoneticPr fontId="2"/>
  </si>
  <si>
    <t>円/症例</t>
    <rPh sb="0" eb="1">
      <t>エン</t>
    </rPh>
    <rPh sb="2" eb="4">
      <t>ショウレイ</t>
    </rPh>
    <phoneticPr fontId="2"/>
  </si>
  <si>
    <t>円</t>
    <rPh sb="0" eb="1">
      <t>エン</t>
    </rPh>
    <phoneticPr fontId="2"/>
  </si>
  <si>
    <t>円</t>
    <rPh sb="0" eb="1">
      <t>エン</t>
    </rPh>
    <phoneticPr fontId="2"/>
  </si>
  <si>
    <t>希望の有無</t>
    <rPh sb="0" eb="2">
      <t>キボウ</t>
    </rPh>
    <rPh sb="3" eb="5">
      <t>ウム</t>
    </rPh>
    <phoneticPr fontId="2"/>
  </si>
  <si>
    <t>円/回</t>
    <rPh sb="0" eb="1">
      <t>エン</t>
    </rPh>
    <rPh sb="2" eb="3">
      <t>カイ</t>
    </rPh>
    <phoneticPr fontId="3"/>
  </si>
  <si>
    <t>＜新規契約算出表＞</t>
    <rPh sb="1" eb="3">
      <t>シンキ</t>
    </rPh>
    <rPh sb="3" eb="5">
      <t>ケイヤク</t>
    </rPh>
    <rPh sb="5" eb="7">
      <t>サンシュツ</t>
    </rPh>
    <rPh sb="7" eb="8">
      <t>ヒョウ</t>
    </rPh>
    <phoneticPr fontId="3"/>
  </si>
  <si>
    <t>＜実績払い算出表（治験薬保管・生検・PK用）＞</t>
    <rPh sb="1" eb="3">
      <t>ジッセキ</t>
    </rPh>
    <rPh sb="3" eb="4">
      <t>ハラ</t>
    </rPh>
    <rPh sb="5" eb="7">
      <t>サンシュツ</t>
    </rPh>
    <rPh sb="7" eb="8">
      <t>ヒョウ</t>
    </rPh>
    <rPh sb="15" eb="17">
      <t>セイケン</t>
    </rPh>
    <rPh sb="20" eb="21">
      <t>ヨウ</t>
    </rPh>
    <phoneticPr fontId="3"/>
  </si>
  <si>
    <t>冷凍・
特殊</t>
    <rPh sb="0" eb="2">
      <t>レイトウ</t>
    </rPh>
    <rPh sb="4" eb="6">
      <t>トクシュ</t>
    </rPh>
    <phoneticPr fontId="2"/>
  </si>
  <si>
    <t>合計
ﾎﾟｲﾝﾄ</t>
    <rPh sb="0" eb="2">
      <t>ゴウケイ</t>
    </rPh>
    <phoneticPr fontId="2"/>
  </si>
  <si>
    <t>回数入力</t>
    <rPh sb="0" eb="4">
      <t>カイスウニュウリョク</t>
    </rPh>
    <phoneticPr fontId="2"/>
  </si>
  <si>
    <t>PKの内訳</t>
    <rPh sb="3" eb="5">
      <t>ウチワケ</t>
    </rPh>
    <phoneticPr fontId="2"/>
  </si>
  <si>
    <t>ﾎﾟｲﾝﾄ
/症例</t>
    <rPh sb="7" eb="9">
      <t>ショウレイ</t>
    </rPh>
    <phoneticPr fontId="2"/>
  </si>
  <si>
    <t>予定契約金額</t>
    <phoneticPr fontId="3"/>
  </si>
  <si>
    <t>契約時請求金額</t>
    <phoneticPr fontId="3"/>
  </si>
  <si>
    <t>１症例あたり金額</t>
    <phoneticPr fontId="3"/>
  </si>
  <si>
    <t>（氏名）</t>
    <rPh sb="1" eb="2">
      <t>シ</t>
    </rPh>
    <rPh sb="2" eb="3">
      <t>メイ</t>
    </rPh>
    <phoneticPr fontId="3"/>
  </si>
  <si>
    <t>依頼者
社名</t>
    <rPh sb="0" eb="3">
      <t>イライシャ</t>
    </rPh>
    <rPh sb="4" eb="6">
      <t>シャメイ</t>
    </rPh>
    <phoneticPr fontId="3"/>
  </si>
  <si>
    <t>依頼者
住所</t>
    <rPh sb="0" eb="3">
      <t>イライシャ</t>
    </rPh>
    <rPh sb="4" eb="6">
      <t>ジュウショ</t>
    </rPh>
    <phoneticPr fontId="3"/>
  </si>
  <si>
    <t>代表者
職　氏名</t>
    <rPh sb="0" eb="3">
      <t>ダイヒョウシャ</t>
    </rPh>
    <rPh sb="4" eb="5">
      <t>ショク</t>
    </rPh>
    <rPh sb="6" eb="8">
      <t>シメイ</t>
    </rPh>
    <phoneticPr fontId="3"/>
  </si>
  <si>
    <t>CRO
社名
（2社契約と調査は不要）</t>
    <rPh sb="4" eb="5">
      <t>シャ</t>
    </rPh>
    <rPh sb="5" eb="6">
      <t>メイ</t>
    </rPh>
    <rPh sb="9" eb="10">
      <t>シャ</t>
    </rPh>
    <rPh sb="10" eb="12">
      <t>ケイヤク</t>
    </rPh>
    <rPh sb="13" eb="15">
      <t>チョウサ</t>
    </rPh>
    <rPh sb="16" eb="18">
      <t>フヨウ</t>
    </rPh>
    <phoneticPr fontId="3"/>
  </si>
  <si>
    <t>CRO
住所
（2社契約と調査は不要）</t>
    <rPh sb="4" eb="6">
      <t>ジュウショ</t>
    </rPh>
    <phoneticPr fontId="3"/>
  </si>
  <si>
    <t>CRO
代表者職　氏名
（2社契約と調査は不要）</t>
    <rPh sb="4" eb="7">
      <t>ダイヒョウシャ</t>
    </rPh>
    <rPh sb="7" eb="8">
      <t>ショク</t>
    </rPh>
    <rPh sb="9" eb="11">
      <t>シメイ</t>
    </rPh>
    <phoneticPr fontId="3"/>
  </si>
  <si>
    <t>研究実施計画書番号
（調査は不要）</t>
    <rPh sb="0" eb="2">
      <t>ケンキュウ</t>
    </rPh>
    <rPh sb="2" eb="4">
      <t>ジッシ</t>
    </rPh>
    <rPh sb="4" eb="7">
      <t>ケイカクショ</t>
    </rPh>
    <rPh sb="7" eb="9">
      <t>バンゴウ</t>
    </rPh>
    <rPh sb="11" eb="13">
      <t>チョウサ</t>
    </rPh>
    <rPh sb="14" eb="16">
      <t>フヨウ</t>
    </rPh>
    <phoneticPr fontId="3"/>
  </si>
  <si>
    <t>研究（調査）課題名</t>
    <rPh sb="0" eb="2">
      <t>ケンキュウ</t>
    </rPh>
    <rPh sb="3" eb="5">
      <t>チョウサ</t>
    </rPh>
    <rPh sb="6" eb="8">
      <t>カダイ</t>
    </rPh>
    <rPh sb="8" eb="9">
      <t>メイ</t>
    </rPh>
    <phoneticPr fontId="3"/>
  </si>
  <si>
    <t>研究（調査）内容</t>
    <rPh sb="0" eb="2">
      <t>ケンキュウ</t>
    </rPh>
    <rPh sb="3" eb="5">
      <t>チョウサ</t>
    </rPh>
    <rPh sb="6" eb="8">
      <t>ナイヨウ</t>
    </rPh>
    <phoneticPr fontId="3"/>
  </si>
  <si>
    <t>契約書作成用電子データシート（契約書に差込印刷しますので、誤字脱字がないようにお願いします）</t>
    <phoneticPr fontId="3"/>
  </si>
  <si>
    <t>研究（調査）実施責任医師</t>
    <rPh sb="0" eb="2">
      <t>ケンキュウ</t>
    </rPh>
    <rPh sb="3" eb="5">
      <t>チョウサ</t>
    </rPh>
    <rPh sb="6" eb="8">
      <t>ジッシ</t>
    </rPh>
    <rPh sb="8" eb="10">
      <t>セキニン</t>
    </rPh>
    <rPh sb="10" eb="12">
      <t>イシ</t>
    </rPh>
    <phoneticPr fontId="3"/>
  </si>
  <si>
    <t>納入義務者名</t>
    <phoneticPr fontId="3"/>
  </si>
  <si>
    <t>金　　額</t>
    <phoneticPr fontId="3"/>
  </si>
  <si>
    <t>部分を入力してください</t>
    <phoneticPr fontId="2"/>
  </si>
  <si>
    <t>受託番号：</t>
    <phoneticPr fontId="2"/>
  </si>
  <si>
    <t>課題名：</t>
    <phoneticPr fontId="2"/>
  </si>
  <si>
    <t>依頼者名：</t>
    <phoneticPr fontId="2"/>
  </si>
  <si>
    <t>依頼者名：</t>
    <phoneticPr fontId="2"/>
  </si>
  <si>
    <t>課題名：</t>
    <phoneticPr fontId="2"/>
  </si>
  <si>
    <t>症例</t>
    <rPh sb="0" eb="2">
      <t>ショウレイ</t>
    </rPh>
    <phoneticPr fontId="2"/>
  </si>
  <si>
    <t>コホート追加時に請求する経費
（1契約あたり）</t>
    <rPh sb="4" eb="6">
      <t>ツイカ</t>
    </rPh>
    <rPh sb="6" eb="7">
      <t>ジ</t>
    </rPh>
    <rPh sb="8" eb="10">
      <t>セイキュウ</t>
    </rPh>
    <rPh sb="12" eb="14">
      <t>ケイヒ</t>
    </rPh>
    <rPh sb="17" eb="19">
      <t>ケイヤク</t>
    </rPh>
    <phoneticPr fontId="2"/>
  </si>
  <si>
    <t>円</t>
    <rPh sb="0" eb="1">
      <t>エン</t>
    </rPh>
    <phoneticPr fontId="2"/>
  </si>
  <si>
    <t>合計
ポイント</t>
    <rPh sb="0" eb="2">
      <t>ゴウケイ</t>
    </rPh>
    <phoneticPr fontId="2"/>
  </si>
  <si>
    <t>１症例あたりの採血回数</t>
    <rPh sb="1" eb="3">
      <t>ショウレイ</t>
    </rPh>
    <rPh sb="7" eb="9">
      <t>サイケツ</t>
    </rPh>
    <rPh sb="9" eb="11">
      <t>カイスウ</t>
    </rPh>
    <phoneticPr fontId="3"/>
  </si>
  <si>
    <t>１症例あたりの必須で
ない生検の最大回数</t>
    <rPh sb="1" eb="3">
      <t>ショウレイ</t>
    </rPh>
    <rPh sb="7" eb="9">
      <t>ヒッス</t>
    </rPh>
    <rPh sb="13" eb="15">
      <t>セイケン</t>
    </rPh>
    <rPh sb="16" eb="18">
      <t>サイダイ</t>
    </rPh>
    <rPh sb="18" eb="20">
      <t>カイスウ</t>
    </rPh>
    <phoneticPr fontId="3"/>
  </si>
  <si>
    <t>必須でない
生検の時期</t>
    <rPh sb="0" eb="2">
      <t>ヒッス</t>
    </rPh>
    <rPh sb="6" eb="8">
      <t>セイケン</t>
    </rPh>
    <rPh sb="9" eb="11">
      <t>ジキ</t>
    </rPh>
    <phoneticPr fontId="2"/>
  </si>
  <si>
    <t>初年度登録予定症例</t>
    <rPh sb="0" eb="3">
      <t>ショネンド</t>
    </rPh>
    <rPh sb="3" eb="5">
      <t>トウロク</t>
    </rPh>
    <rPh sb="5" eb="7">
      <t>ヨテイ</t>
    </rPh>
    <rPh sb="7" eb="9">
      <t>ショウレイ</t>
    </rPh>
    <phoneticPr fontId="3"/>
  </si>
  <si>
    <t>区　　分</t>
  </si>
  <si>
    <t>□治験   　□製造販売後臨床試験　</t>
    <phoneticPr fontId="3"/>
  </si>
  <si>
    <t>西暦　　　　　年　　　　月　　　　日　　　～　　　西暦　　　　　年　　　　月　　　　日</t>
    <phoneticPr fontId="3"/>
  </si>
  <si>
    <t>年</t>
    <rPh sb="0" eb="1">
      <t>ネン</t>
    </rPh>
    <phoneticPr fontId="3"/>
  </si>
  <si>
    <t>月</t>
    <rPh sb="0" eb="1">
      <t>ツキ</t>
    </rPh>
    <phoneticPr fontId="3"/>
  </si>
  <si>
    <t>日</t>
    <rPh sb="0" eb="1">
      <t>ヒ</t>
    </rPh>
    <phoneticPr fontId="3"/>
  </si>
  <si>
    <t>（</t>
    <phoneticPr fontId="3"/>
  </si>
  <si>
    <t>）</t>
    <phoneticPr fontId="3"/>
  </si>
  <si>
    <t>治験依頼者</t>
  </si>
  <si>
    <t>名     称：</t>
    <phoneticPr fontId="3"/>
  </si>
  <si>
    <t>代 表 者：</t>
    <phoneticPr fontId="3"/>
  </si>
  <si>
    <t>治験責任医師</t>
  </si>
  <si>
    <t>氏　　名：</t>
    <phoneticPr fontId="3"/>
  </si>
  <si>
    <t>区分</t>
  </si>
  <si>
    <t>費目</t>
  </si>
  <si>
    <t>金額(円)</t>
  </si>
  <si>
    <t>算定内訳</t>
    <phoneticPr fontId="3"/>
  </si>
  <si>
    <t>直接経費</t>
  </si>
  <si>
    <t>小計</t>
    <rPh sb="0" eb="2">
      <t>ショウケイ</t>
    </rPh>
    <phoneticPr fontId="3"/>
  </si>
  <si>
    <t>直接経費計</t>
    <rPh sb="0" eb="2">
      <t>チョクセツ</t>
    </rPh>
    <rPh sb="2" eb="4">
      <t>ケイヒ</t>
    </rPh>
    <rPh sb="4" eb="5">
      <t>ケイ</t>
    </rPh>
    <phoneticPr fontId="3"/>
  </si>
  <si>
    <t>間接経費</t>
    <phoneticPr fontId="3"/>
  </si>
  <si>
    <t>直接経費 ×30%</t>
    <rPh sb="0" eb="2">
      <t>チョクセツ</t>
    </rPh>
    <rPh sb="2" eb="4">
      <t>ケイヒ</t>
    </rPh>
    <phoneticPr fontId="3"/>
  </si>
  <si>
    <t xml:space="preserve">合計  </t>
    <phoneticPr fontId="3"/>
  </si>
  <si>
    <t>算定内訳</t>
  </si>
  <si>
    <t>小計</t>
    <phoneticPr fontId="3"/>
  </si>
  <si>
    <t>直接経費×30％</t>
    <rPh sb="0" eb="2">
      <t>チョクセツ</t>
    </rPh>
    <rPh sb="2" eb="4">
      <t>ケイヒ</t>
    </rPh>
    <phoneticPr fontId="3"/>
  </si>
  <si>
    <t>合計  (税込み）</t>
    <rPh sb="5" eb="7">
      <t>ゼイコ</t>
    </rPh>
    <phoneticPr fontId="3"/>
  </si>
  <si>
    <t>円</t>
    <phoneticPr fontId="3"/>
  </si>
  <si>
    <t>合計　</t>
    <phoneticPr fontId="3"/>
  </si>
  <si>
    <t>合計　(税込み）</t>
    <rPh sb="4" eb="6">
      <t>ゼイコ</t>
    </rPh>
    <phoneticPr fontId="3"/>
  </si>
  <si>
    <t>　</t>
  </si>
  <si>
    <t>：</t>
    <phoneticPr fontId="2"/>
  </si>
  <si>
    <t>円</t>
    <rPh sb="0" eb="1">
      <t>エン</t>
    </rPh>
    <phoneticPr fontId="2"/>
  </si>
  <si>
    <t>受託番号</t>
    <rPh sb="0" eb="2">
      <t>ジュタク</t>
    </rPh>
    <rPh sb="2" eb="4">
      <t>バンゴウ</t>
    </rPh>
    <phoneticPr fontId="2"/>
  </si>
  <si>
    <t>１．治験課題名</t>
    <phoneticPr fontId="3"/>
  </si>
  <si>
    <t xml:space="preserve">  愛知県がんセンター　病院長 殿</t>
    <rPh sb="2" eb="5">
      <t>アイチケン</t>
    </rPh>
    <rPh sb="12" eb="14">
      <t>ビョウイン</t>
    </rPh>
    <rPh sb="14" eb="15">
      <t>オサ</t>
    </rPh>
    <rPh sb="16" eb="17">
      <t>ドノ</t>
    </rPh>
    <phoneticPr fontId="2"/>
  </si>
  <si>
    <t>２．契約予定金額</t>
    <rPh sb="2" eb="4">
      <t>ケイヤク</t>
    </rPh>
    <rPh sb="4" eb="6">
      <t>ヨテイ</t>
    </rPh>
    <rPh sb="6" eb="8">
      <t>キンガク</t>
    </rPh>
    <phoneticPr fontId="2"/>
  </si>
  <si>
    <t>×</t>
  </si>
  <si>
    <t>円/回</t>
    <rPh sb="2" eb="3">
      <t>カイ</t>
    </rPh>
    <phoneticPr fontId="3"/>
  </si>
  <si>
    <t>(ポイント数）×3,000円</t>
    <rPh sb="5" eb="6">
      <t>スウ</t>
    </rPh>
    <rPh sb="13" eb="14">
      <t>エン</t>
    </rPh>
    <phoneticPr fontId="3"/>
  </si>
  <si>
    <t>１ポイント 1,000円/月</t>
    <rPh sb="11" eb="12">
      <t>エン</t>
    </rPh>
    <rPh sb="13" eb="14">
      <t>ツキ</t>
    </rPh>
    <phoneticPr fontId="2"/>
  </si>
  <si>
    <t>受託番号:</t>
    <phoneticPr fontId="2"/>
  </si>
  <si>
    <t>回</t>
    <rPh sb="0" eb="1">
      <t>カイ</t>
    </rPh>
    <phoneticPr fontId="2"/>
  </si>
  <si>
    <t>(ポイント数）×1,000円</t>
    <rPh sb="5" eb="6">
      <t>スウ</t>
    </rPh>
    <rPh sb="13" eb="14">
      <t>エン</t>
    </rPh>
    <phoneticPr fontId="3"/>
  </si>
  <si>
    <t>契約期間</t>
    <rPh sb="0" eb="2">
      <t>ケイヤク</t>
    </rPh>
    <rPh sb="2" eb="4">
      <t>キカン</t>
    </rPh>
    <phoneticPr fontId="3"/>
  </si>
  <si>
    <t>症例数入力</t>
    <rPh sb="0" eb="2">
      <t>ショウレイ</t>
    </rPh>
    <rPh sb="2" eb="3">
      <t>スウ</t>
    </rPh>
    <rPh sb="3" eb="5">
      <t>ニュウリョク</t>
    </rPh>
    <phoneticPr fontId="2"/>
  </si>
  <si>
    <t>東京都○○区○○○○○
△△ビル(必要時のみ）</t>
  </si>
  <si>
    <t>代表取締役社長　○○　○○</t>
  </si>
  <si>
    <t>＠＠＠株式会社</t>
  </si>
  <si>
    <t>治験が継続する症例（既契約分）</t>
    <rPh sb="0" eb="2">
      <t>チケン</t>
    </rPh>
    <rPh sb="3" eb="5">
      <t>ケイゾク</t>
    </rPh>
    <rPh sb="7" eb="9">
      <t>ショウレイ</t>
    </rPh>
    <rPh sb="10" eb="13">
      <t>キケイヤク</t>
    </rPh>
    <rPh sb="13" eb="14">
      <t>ブン</t>
    </rPh>
    <phoneticPr fontId="3"/>
  </si>
  <si>
    <t>&lt;&lt;カルテ閲覧のみの契約はこちらへ記載してください&gt;&gt;</t>
    <rPh sb="5" eb="7">
      <t>エツラン</t>
    </rPh>
    <rPh sb="10" eb="12">
      <t>ケイヤク</t>
    </rPh>
    <rPh sb="17" eb="19">
      <t>キサイ</t>
    </rPh>
    <phoneticPr fontId="3"/>
  </si>
  <si>
    <t>カルテ閲覧のみ（既登録症例に限る）</t>
  </si>
  <si>
    <t>症例分</t>
    <rPh sb="0" eb="2">
      <t>ショウレイ</t>
    </rPh>
    <rPh sb="2" eb="3">
      <t>フン</t>
    </rPh>
    <phoneticPr fontId="2"/>
  </si>
  <si>
    <t>契約締結時請求金額</t>
    <rPh sb="0" eb="2">
      <t>ケイヤク</t>
    </rPh>
    <rPh sb="2" eb="4">
      <t>テイケツ</t>
    </rPh>
    <rPh sb="4" eb="5">
      <t>トキ</t>
    </rPh>
    <rPh sb="5" eb="7">
      <t>セイキュウ</t>
    </rPh>
    <rPh sb="7" eb="9">
      <t>キンガク</t>
    </rPh>
    <phoneticPr fontId="2"/>
  </si>
  <si>
    <t>３．固定治験等経費</t>
    <rPh sb="2" eb="4">
      <t>コテイ</t>
    </rPh>
    <rPh sb="4" eb="6">
      <t>チケン</t>
    </rPh>
    <rPh sb="6" eb="7">
      <t>トウ</t>
    </rPh>
    <rPh sb="7" eb="9">
      <t>ケイヒ</t>
    </rPh>
    <phoneticPr fontId="2"/>
  </si>
  <si>
    <t>：契約時に請求</t>
    <rPh sb="1" eb="3">
      <t>ケイヤク</t>
    </rPh>
    <rPh sb="3" eb="4">
      <t>トキ</t>
    </rPh>
    <rPh sb="5" eb="7">
      <t>セイキュウ</t>
    </rPh>
    <phoneticPr fontId="2"/>
  </si>
  <si>
    <t>A　 審査費</t>
    <phoneticPr fontId="3"/>
  </si>
  <si>
    <t>A+B+C+D+E</t>
    <phoneticPr fontId="3"/>
  </si>
  <si>
    <t>4．変動（出来高）治験等経費</t>
    <rPh sb="2" eb="4">
      <t>ヘンドウ</t>
    </rPh>
    <rPh sb="5" eb="8">
      <t>デキダカ</t>
    </rPh>
    <rPh sb="9" eb="11">
      <t>チケン</t>
    </rPh>
    <rPh sb="11" eb="12">
      <t>トウ</t>
    </rPh>
    <rPh sb="12" eb="14">
      <t>ケイヒ</t>
    </rPh>
    <phoneticPr fontId="3"/>
  </si>
  <si>
    <t>５．変動（実績）治験等経費＜依頼者算出分＞</t>
    <rPh sb="2" eb="4">
      <t>ヘンドウ</t>
    </rPh>
    <rPh sb="5" eb="7">
      <t>ジッセキ</t>
    </rPh>
    <rPh sb="8" eb="10">
      <t>チケン</t>
    </rPh>
    <rPh sb="10" eb="11">
      <t>トウ</t>
    </rPh>
    <rPh sb="11" eb="13">
      <t>ケイヒ</t>
    </rPh>
    <rPh sb="14" eb="17">
      <t>イライシャ</t>
    </rPh>
    <rPh sb="17" eb="19">
      <t>サンシュツ</t>
    </rPh>
    <rPh sb="19" eb="20">
      <t>フン</t>
    </rPh>
    <phoneticPr fontId="3"/>
  </si>
  <si>
    <t>費　　　目</t>
    <rPh sb="0" eb="1">
      <t>ヒ</t>
    </rPh>
    <rPh sb="4" eb="5">
      <t>メ</t>
    </rPh>
    <phoneticPr fontId="3"/>
  </si>
  <si>
    <t>(【新規】臨床試験研究経費ポイント数）×3,000円</t>
    <rPh sb="2" eb="4">
      <t>シンキ</t>
    </rPh>
    <rPh sb="5" eb="7">
      <t>リンショウ</t>
    </rPh>
    <rPh sb="7" eb="9">
      <t>シケン</t>
    </rPh>
    <rPh sb="9" eb="11">
      <t>ケンキュウ</t>
    </rPh>
    <rPh sb="11" eb="13">
      <t>ケイヒ</t>
    </rPh>
    <rPh sb="17" eb="18">
      <t>スウ</t>
    </rPh>
    <rPh sb="25" eb="26">
      <t>エン</t>
    </rPh>
    <phoneticPr fontId="3"/>
  </si>
  <si>
    <t>(【新規】臨床試験研究経費ポイント数）×1,000円</t>
    <rPh sb="2" eb="4">
      <t>シンキ</t>
    </rPh>
    <rPh sb="5" eb="7">
      <t>リンショウ</t>
    </rPh>
    <rPh sb="7" eb="9">
      <t>シケン</t>
    </rPh>
    <rPh sb="9" eb="11">
      <t>ケンキュウ</t>
    </rPh>
    <rPh sb="11" eb="13">
      <t>ケイヒ</t>
    </rPh>
    <rPh sb="17" eb="18">
      <t>スウ</t>
    </rPh>
    <rPh sb="25" eb="26">
      <t>エン</t>
    </rPh>
    <phoneticPr fontId="3"/>
  </si>
  <si>
    <t>合計金額</t>
    <rPh sb="0" eb="2">
      <t>ゴウケイ</t>
    </rPh>
    <rPh sb="2" eb="4">
      <t>キンガク</t>
    </rPh>
    <phoneticPr fontId="2"/>
  </si>
  <si>
    <t>＜継続契約算出表＞</t>
    <phoneticPr fontId="3"/>
  </si>
  <si>
    <t>費　　目</t>
    <rPh sb="0" eb="1">
      <t>ヒ</t>
    </rPh>
    <rPh sb="3" eb="4">
      <t>メ</t>
    </rPh>
    <phoneticPr fontId="3"/>
  </si>
  <si>
    <t>＜カルテ閲覧のみの契約算出表＞</t>
    <rPh sb="4" eb="6">
      <t>エツラン</t>
    </rPh>
    <rPh sb="9" eb="11">
      <t>ケイヤク</t>
    </rPh>
    <rPh sb="11" eb="13">
      <t>サンシュツ</t>
    </rPh>
    <rPh sb="13" eb="14">
      <t>ヒョウ</t>
    </rPh>
    <phoneticPr fontId="3"/>
  </si>
  <si>
    <t>□医薬品　□医療機器　□再生医療等製品</t>
    <phoneticPr fontId="3"/>
  </si>
  <si>
    <t xml:space="preserve">  Ａ×20%</t>
    <phoneticPr fontId="3"/>
  </si>
  <si>
    <t xml:space="preserve"> 費　目</t>
    <rPh sb="1" eb="2">
      <t>ヒ</t>
    </rPh>
    <rPh sb="3" eb="4">
      <t>メ</t>
    </rPh>
    <phoneticPr fontId="3"/>
  </si>
  <si>
    <t>費　目</t>
    <rPh sb="0" eb="1">
      <t>ヒ</t>
    </rPh>
    <rPh sb="2" eb="3">
      <t>メ</t>
    </rPh>
    <phoneticPr fontId="3"/>
  </si>
  <si>
    <t>＜コホート追加用算出表＞</t>
    <rPh sb="5" eb="7">
      <t>ツイカ</t>
    </rPh>
    <rPh sb="7" eb="8">
      <t>ヨウ</t>
    </rPh>
    <rPh sb="8" eb="10">
      <t>サンシュツ</t>
    </rPh>
    <rPh sb="10" eb="11">
      <t>ヒョウ</t>
    </rPh>
    <phoneticPr fontId="3"/>
  </si>
  <si>
    <t>【新規契約_固定経費】</t>
    <rPh sb="1" eb="3">
      <t>シンキ</t>
    </rPh>
    <rPh sb="3" eb="5">
      <t>ケイヤク</t>
    </rPh>
    <rPh sb="6" eb="8">
      <t>コテイ</t>
    </rPh>
    <rPh sb="8" eb="10">
      <t>ケイヒ</t>
    </rPh>
    <phoneticPr fontId="2"/>
  </si>
  <si>
    <t>【新規契約_固定経費】：契約時に請求</t>
    <rPh sb="1" eb="3">
      <t>シンキ</t>
    </rPh>
    <rPh sb="3" eb="5">
      <t>ケイヤク</t>
    </rPh>
    <rPh sb="6" eb="8">
      <t>コテイ</t>
    </rPh>
    <rPh sb="8" eb="10">
      <t>ケイヒ</t>
    </rPh>
    <rPh sb="12" eb="14">
      <t>ケイヤク</t>
    </rPh>
    <rPh sb="14" eb="15">
      <t>トキ</t>
    </rPh>
    <rPh sb="16" eb="18">
      <t>セイキュウ</t>
    </rPh>
    <phoneticPr fontId="2"/>
  </si>
  <si>
    <t>【新規契約_新規症例登録経費】：投薬開始時に請求</t>
    <rPh sb="1" eb="3">
      <t>シンキ</t>
    </rPh>
    <rPh sb="3" eb="5">
      <t>ケイヤク</t>
    </rPh>
    <rPh sb="6" eb="8">
      <t>シンキ</t>
    </rPh>
    <rPh sb="8" eb="10">
      <t>ショウレイ</t>
    </rPh>
    <rPh sb="10" eb="12">
      <t>トウロク</t>
    </rPh>
    <rPh sb="12" eb="14">
      <t>ケイヒ</t>
    </rPh>
    <rPh sb="16" eb="18">
      <t>トウヤク</t>
    </rPh>
    <rPh sb="18" eb="20">
      <t>カイシ</t>
    </rPh>
    <rPh sb="20" eb="21">
      <t>トキ</t>
    </rPh>
    <rPh sb="22" eb="24">
      <t>セイキュウ</t>
    </rPh>
    <phoneticPr fontId="2"/>
  </si>
  <si>
    <t>【継続契約_固定経費（カルテ閲覧のみ）】　：契約時に請求</t>
    <rPh sb="1" eb="3">
      <t>ケイゾク</t>
    </rPh>
    <rPh sb="3" eb="5">
      <t>ケイヤク</t>
    </rPh>
    <rPh sb="6" eb="8">
      <t>コテイ</t>
    </rPh>
    <rPh sb="8" eb="10">
      <t>ケイヒ</t>
    </rPh>
    <rPh sb="14" eb="16">
      <t>エツラン</t>
    </rPh>
    <rPh sb="22" eb="24">
      <t>ケイヤク</t>
    </rPh>
    <rPh sb="24" eb="25">
      <t>ジ</t>
    </rPh>
    <rPh sb="26" eb="28">
      <t>セイキュウ</t>
    </rPh>
    <phoneticPr fontId="2"/>
  </si>
  <si>
    <t>【生検研究費】：実績に応じて翌月請求</t>
    <rPh sb="1" eb="3">
      <t>セイケン</t>
    </rPh>
    <rPh sb="3" eb="6">
      <t>ケンキュウヒ</t>
    </rPh>
    <rPh sb="8" eb="10">
      <t>ジッセキ</t>
    </rPh>
    <rPh sb="11" eb="12">
      <t>オウ</t>
    </rPh>
    <rPh sb="14" eb="16">
      <t>ヨクゲツ</t>
    </rPh>
    <rPh sb="16" eb="18">
      <t>セイキュウ</t>
    </rPh>
    <phoneticPr fontId="2"/>
  </si>
  <si>
    <t>【ＰＫ研究費】：実績に応じて翌月請求</t>
    <rPh sb="3" eb="6">
      <t>ケンキュウヒ</t>
    </rPh>
    <rPh sb="8" eb="10">
      <t>ジッセキ</t>
    </rPh>
    <rPh sb="11" eb="12">
      <t>オウ</t>
    </rPh>
    <rPh sb="14" eb="16">
      <t>ヨクゲツ</t>
    </rPh>
    <rPh sb="16" eb="18">
      <t>セイキュウ</t>
    </rPh>
    <phoneticPr fontId="2"/>
  </si>
  <si>
    <t>【生検研究費（PRT上必須でない検査に限る）】：実績に応じて翌月請求</t>
    <rPh sb="1" eb="3">
      <t>セイケン</t>
    </rPh>
    <rPh sb="3" eb="6">
      <t>ケンキュウヒ</t>
    </rPh>
    <rPh sb="10" eb="11">
      <t>ウエ</t>
    </rPh>
    <rPh sb="11" eb="13">
      <t>ヒッス</t>
    </rPh>
    <rPh sb="16" eb="18">
      <t>ケンサ</t>
    </rPh>
    <rPh sb="19" eb="20">
      <t>カギ</t>
    </rPh>
    <rPh sb="24" eb="26">
      <t>ジッセキ</t>
    </rPh>
    <rPh sb="27" eb="28">
      <t>オウ</t>
    </rPh>
    <rPh sb="30" eb="32">
      <t>ヨクゲツ</t>
    </rPh>
    <rPh sb="32" eb="34">
      <t>セイキュウ</t>
    </rPh>
    <phoneticPr fontId="2"/>
  </si>
  <si>
    <t>【ＰＫ研究費（PRT上必須でない検査に限る）】：実績に応じて翌月請求</t>
    <rPh sb="3" eb="6">
      <t>ケンキュウヒ</t>
    </rPh>
    <rPh sb="10" eb="11">
      <t>ウエ</t>
    </rPh>
    <rPh sb="11" eb="13">
      <t>ヒッス</t>
    </rPh>
    <rPh sb="16" eb="18">
      <t>ケンサ</t>
    </rPh>
    <rPh sb="19" eb="20">
      <t>カギ</t>
    </rPh>
    <rPh sb="24" eb="26">
      <t>ジッセキ</t>
    </rPh>
    <rPh sb="27" eb="28">
      <t>オウ</t>
    </rPh>
    <rPh sb="30" eb="32">
      <t>ヨクゲツ</t>
    </rPh>
    <rPh sb="32" eb="34">
      <t>セイキュウ</t>
    </rPh>
    <phoneticPr fontId="2"/>
  </si>
  <si>
    <t>治験依頼者</t>
    <rPh sb="0" eb="2">
      <t>チケン</t>
    </rPh>
    <rPh sb="2" eb="4">
      <t>イライ</t>
    </rPh>
    <rPh sb="4" eb="5">
      <t>シャ</t>
    </rPh>
    <phoneticPr fontId="3"/>
  </si>
  <si>
    <t>治験課題名
(邦題)</t>
    <rPh sb="0" eb="2">
      <t>チケン</t>
    </rPh>
    <rPh sb="2" eb="4">
      <t>カダイ</t>
    </rPh>
    <rPh sb="4" eb="5">
      <t>ナ</t>
    </rPh>
    <rPh sb="7" eb="9">
      <t>ホウダイ</t>
    </rPh>
    <phoneticPr fontId="3"/>
  </si>
  <si>
    <t>治験課題名
(邦題)</t>
    <rPh sb="0" eb="2">
      <t>チケン</t>
    </rPh>
    <rPh sb="2" eb="4">
      <t>カダイ</t>
    </rPh>
    <rPh sb="4" eb="5">
      <t>メイ</t>
    </rPh>
    <rPh sb="7" eb="9">
      <t>ホウダイ</t>
    </rPh>
    <phoneticPr fontId="3"/>
  </si>
  <si>
    <t>治験依頼者</t>
    <rPh sb="0" eb="2">
      <t>チケン</t>
    </rPh>
    <rPh sb="2" eb="5">
      <t>イライシャ</t>
    </rPh>
    <phoneticPr fontId="3"/>
  </si>
  <si>
    <t>治験課題名
(邦題)</t>
    <phoneticPr fontId="3"/>
  </si>
  <si>
    <t>20**年　　月　　日
　　　　　　　作成</t>
    <phoneticPr fontId="2"/>
  </si>
  <si>
    <t>継続契約_固定経費（カルテ閲覧のみ）</t>
    <phoneticPr fontId="2"/>
  </si>
  <si>
    <t>新規契約_固定経費</t>
    <rPh sb="0" eb="2">
      <t>シンキ</t>
    </rPh>
    <rPh sb="2" eb="4">
      <t>ケイヤク</t>
    </rPh>
    <rPh sb="5" eb="7">
      <t>コテイ</t>
    </rPh>
    <rPh sb="7" eb="9">
      <t>ケイヒ</t>
    </rPh>
    <phoneticPr fontId="2"/>
  </si>
  <si>
    <t>継続契約_固定経費</t>
    <rPh sb="0" eb="2">
      <t>ケイゾク</t>
    </rPh>
    <rPh sb="2" eb="4">
      <t>ケイヤク</t>
    </rPh>
    <rPh sb="5" eb="7">
      <t>コテイ</t>
    </rPh>
    <rPh sb="7" eb="9">
      <t>ケイヒ</t>
    </rPh>
    <phoneticPr fontId="2"/>
  </si>
  <si>
    <t>(1) 院内CRC
(2) SMO</t>
    <rPh sb="4" eb="6">
      <t>インナイ</t>
    </rPh>
    <phoneticPr fontId="2"/>
  </si>
  <si>
    <t>(1) 登録・投薬中</t>
    <rPh sb="4" eb="6">
      <t>トウロク</t>
    </rPh>
    <rPh sb="7" eb="10">
      <t>トウヤクチュウ</t>
    </rPh>
    <phoneticPr fontId="2"/>
  </si>
  <si>
    <t>(2) 観察・追跡中のみ</t>
    <rPh sb="4" eb="6">
      <t>カンサツ</t>
    </rPh>
    <rPh sb="7" eb="10">
      <t>ツイセキチュウ</t>
    </rPh>
    <phoneticPr fontId="2"/>
  </si>
  <si>
    <t>(1) 院内CRC賃金</t>
    <rPh sb="4" eb="6">
      <t>インナイ</t>
    </rPh>
    <rPh sb="9" eb="11">
      <t>チンギン</t>
    </rPh>
    <phoneticPr fontId="3"/>
  </si>
  <si>
    <t>(2) SMO利用費</t>
    <rPh sb="7" eb="9">
      <t>リヨウ</t>
    </rPh>
    <rPh sb="9" eb="10">
      <t>ヒ</t>
    </rPh>
    <phoneticPr fontId="3"/>
  </si>
  <si>
    <t>新規契約年度予定症例</t>
    <rPh sb="0" eb="2">
      <t>シンキ</t>
    </rPh>
    <rPh sb="2" eb="4">
      <t>ケイヤク</t>
    </rPh>
    <rPh sb="4" eb="6">
      <t>ネンド</t>
    </rPh>
    <rPh sb="6" eb="8">
      <t>ヨテイ</t>
    </rPh>
    <rPh sb="8" eb="10">
      <t>ショウレイ</t>
    </rPh>
    <phoneticPr fontId="2"/>
  </si>
  <si>
    <t>ＰＫ研究費</t>
    <rPh sb="2" eb="5">
      <t>ケンキュウヒ</t>
    </rPh>
    <phoneticPr fontId="2"/>
  </si>
  <si>
    <t>ＰＫ研究費（全症例）</t>
    <rPh sb="2" eb="5">
      <t>ケンキュウヒ</t>
    </rPh>
    <rPh sb="6" eb="7">
      <t>ゼン</t>
    </rPh>
    <rPh sb="7" eb="9">
      <t>ショウレイ</t>
    </rPh>
    <phoneticPr fontId="2"/>
  </si>
  <si>
    <t>生検研究費</t>
    <rPh sb="0" eb="2">
      <t>セイケン</t>
    </rPh>
    <rPh sb="2" eb="5">
      <t>ケンキュウヒ</t>
    </rPh>
    <phoneticPr fontId="2"/>
  </si>
  <si>
    <r>
      <t xml:space="preserve">CRC種別
</t>
    </r>
    <r>
      <rPr>
        <sz val="10.5"/>
        <color rgb="FFFF0000"/>
        <rFont val="ＭＳ 明朝"/>
        <family val="1"/>
        <charset val="128"/>
      </rPr>
      <t>1又は2を選択</t>
    </r>
    <rPh sb="3" eb="5">
      <t>シュベツ</t>
    </rPh>
    <rPh sb="11" eb="13">
      <t>センタク</t>
    </rPh>
    <phoneticPr fontId="2"/>
  </si>
  <si>
    <t>合　計</t>
    <rPh sb="0" eb="1">
      <t>ゴウ</t>
    </rPh>
    <rPh sb="2" eb="3">
      <t>ケイ</t>
    </rPh>
    <phoneticPr fontId="2"/>
  </si>
  <si>
    <t>注意：本表で算出された総額（管理費、間接経費、消費税を除く）ではなく、治験等経費算定表で算定された金額を受託研究費として請求します。</t>
    <rPh sb="0" eb="2">
      <t>チュウイ</t>
    </rPh>
    <rPh sb="3" eb="4">
      <t>ホン</t>
    </rPh>
    <rPh sb="4" eb="5">
      <t>ヒョウ</t>
    </rPh>
    <rPh sb="6" eb="8">
      <t>サンシュツ</t>
    </rPh>
    <rPh sb="11" eb="13">
      <t>ソウガク</t>
    </rPh>
    <rPh sb="14" eb="17">
      <t>カンリヒ</t>
    </rPh>
    <rPh sb="18" eb="20">
      <t>カンセツ</t>
    </rPh>
    <rPh sb="20" eb="22">
      <t>ケイヒ</t>
    </rPh>
    <rPh sb="23" eb="26">
      <t>ショウヒゼイ</t>
    </rPh>
    <rPh sb="27" eb="28">
      <t>ノゾ</t>
    </rPh>
    <rPh sb="35" eb="37">
      <t>チケン</t>
    </rPh>
    <rPh sb="37" eb="38">
      <t>トウ</t>
    </rPh>
    <rPh sb="38" eb="40">
      <t>ケイヒ</t>
    </rPh>
    <rPh sb="40" eb="42">
      <t>サンテイ</t>
    </rPh>
    <rPh sb="42" eb="43">
      <t>ヒョウ</t>
    </rPh>
    <rPh sb="44" eb="46">
      <t>サンテイ</t>
    </rPh>
    <rPh sb="49" eb="51">
      <t>キンガク</t>
    </rPh>
    <rPh sb="52" eb="54">
      <t>ジュタク</t>
    </rPh>
    <rPh sb="54" eb="56">
      <t>ケンキュウ</t>
    </rPh>
    <rPh sb="56" eb="57">
      <t>ヒ</t>
    </rPh>
    <rPh sb="60" eb="62">
      <t>セイキュウ</t>
    </rPh>
    <phoneticPr fontId="2"/>
  </si>
  <si>
    <t>注意：本表で算出された総額（管理費、間接経費、消費税を除く）ではなく、治験等経費算定表で算定された金額を受託研究費として請求します。</t>
    <phoneticPr fontId="2"/>
  </si>
  <si>
    <t>冷蔵・
恒温</t>
    <phoneticPr fontId="2"/>
  </si>
  <si>
    <t>小　計</t>
    <rPh sb="0" eb="1">
      <t>ショウ</t>
    </rPh>
    <phoneticPr fontId="2"/>
  </si>
  <si>
    <t>１回あたりの
ポイント</t>
    <rPh sb="1" eb="2">
      <t>カイ</t>
    </rPh>
    <phoneticPr fontId="3"/>
  </si>
  <si>
    <t>　　相</t>
    <rPh sb="2" eb="3">
      <t>ソウ</t>
    </rPh>
    <phoneticPr fontId="3"/>
  </si>
  <si>
    <t>Ａ　審査費</t>
    <rPh sb="2" eb="4">
      <t>シンサ</t>
    </rPh>
    <rPh sb="4" eb="5">
      <t>ヒ</t>
    </rPh>
    <phoneticPr fontId="3"/>
  </si>
  <si>
    <t>【コホート追加対応費】：コホート追加契約時に請求</t>
    <rPh sb="5" eb="7">
      <t>ツイカ</t>
    </rPh>
    <rPh sb="7" eb="9">
      <t>タイオウ</t>
    </rPh>
    <rPh sb="9" eb="10">
      <t>ヒ</t>
    </rPh>
    <rPh sb="16" eb="18">
      <t>ツイカ</t>
    </rPh>
    <rPh sb="18" eb="20">
      <t>ケイヤク</t>
    </rPh>
    <rPh sb="20" eb="21">
      <t>ジ</t>
    </rPh>
    <rPh sb="22" eb="24">
      <t>セイキュウ</t>
    </rPh>
    <phoneticPr fontId="2"/>
  </si>
  <si>
    <t>Ａ　審査費</t>
    <rPh sb="4" eb="5">
      <t>ヒ</t>
    </rPh>
    <phoneticPr fontId="3"/>
  </si>
  <si>
    <r>
      <rPr>
        <b/>
        <sz val="11"/>
        <rFont val="ＭＳ ゴシック"/>
        <family val="3"/>
        <charset val="128"/>
      </rPr>
      <t>治験薬等保管経費
：実績に応じて全回収時又は年度末に請求</t>
    </r>
    <r>
      <rPr>
        <sz val="10.5"/>
        <rFont val="ＭＳ ゴシック"/>
        <family val="3"/>
        <charset val="128"/>
      </rPr>
      <t xml:space="preserve">
　・室温　　　　：１ポイント
　・冷蔵・恒温　：２ポイント
　・冷凍・特殊　：３ポイント</t>
    </r>
    <r>
      <rPr>
        <sz val="8"/>
        <rFont val="ＭＳ ゴシック"/>
        <family val="3"/>
        <charset val="128"/>
      </rPr>
      <t xml:space="preserve">
</t>
    </r>
    <rPh sb="2" eb="3">
      <t>ヤク</t>
    </rPh>
    <rPh sb="3" eb="4">
      <t>トウ</t>
    </rPh>
    <rPh sb="4" eb="6">
      <t>ホカン</t>
    </rPh>
    <rPh sb="6" eb="8">
      <t>ケイヒ</t>
    </rPh>
    <rPh sb="10" eb="12">
      <t>ジッセキ</t>
    </rPh>
    <rPh sb="13" eb="14">
      <t>オウ</t>
    </rPh>
    <rPh sb="16" eb="17">
      <t>スベ</t>
    </rPh>
    <rPh sb="17" eb="19">
      <t>カイシュウ</t>
    </rPh>
    <rPh sb="19" eb="20">
      <t>ジ</t>
    </rPh>
    <rPh sb="20" eb="21">
      <t>マタ</t>
    </rPh>
    <rPh sb="22" eb="24">
      <t>ネンド</t>
    </rPh>
    <rPh sb="24" eb="25">
      <t>スエ</t>
    </rPh>
    <rPh sb="26" eb="28">
      <t>セイキュウ</t>
    </rPh>
    <phoneticPr fontId="2"/>
  </si>
  <si>
    <t>提供品の数
(種類・規格毎)</t>
    <rPh sb="0" eb="2">
      <t>テイキョウ</t>
    </rPh>
    <rPh sb="2" eb="3">
      <t>ヒン</t>
    </rPh>
    <rPh sb="4" eb="5">
      <t>カズ</t>
    </rPh>
    <rPh sb="7" eb="9">
      <t>シュルイ</t>
    </rPh>
    <rPh sb="10" eb="12">
      <t>キカク</t>
    </rPh>
    <rPh sb="12" eb="13">
      <t>マイ</t>
    </rPh>
    <phoneticPr fontId="2"/>
  </si>
  <si>
    <t>※紙媒体の提出は不要です</t>
    <rPh sb="1" eb="2">
      <t>カミ</t>
    </rPh>
    <rPh sb="2" eb="4">
      <t>バイタイ</t>
    </rPh>
    <rPh sb="5" eb="7">
      <t>テイシュツ</t>
    </rPh>
    <rPh sb="8" eb="10">
      <t>フヨウ</t>
    </rPh>
    <phoneticPr fontId="2"/>
  </si>
  <si>
    <t>治　験　等　経　費　算　定　表</t>
    <rPh sb="4" eb="5">
      <t>トウ</t>
    </rPh>
    <rPh sb="14" eb="15">
      <t>ヒョウ</t>
    </rPh>
    <phoneticPr fontId="3"/>
  </si>
  <si>
    <t>　契約期間 ：    契約締結日～　西暦　　年3月31日</t>
    <rPh sb="1" eb="3">
      <t>ケイヤク</t>
    </rPh>
    <rPh sb="11" eb="16">
      <t>ケイヤクテイケツビ</t>
    </rPh>
    <phoneticPr fontId="2"/>
  </si>
  <si>
    <t>-</t>
    <phoneticPr fontId="2"/>
  </si>
  <si>
    <t>【コホート追加対応費】：コホート追加契約時に請求</t>
    <rPh sb="5" eb="7">
      <t>ツイカ</t>
    </rPh>
    <rPh sb="7" eb="9">
      <t>タイオウ</t>
    </rPh>
    <rPh sb="9" eb="10">
      <t>ヒ</t>
    </rPh>
    <rPh sb="16" eb="18">
      <t>ツイカ</t>
    </rPh>
    <rPh sb="18" eb="21">
      <t>ケイヤクジ</t>
    </rPh>
    <rPh sb="22" eb="24">
      <t>セイキュウ</t>
    </rPh>
    <phoneticPr fontId="2"/>
  </si>
  <si>
    <t>　　生検・PK実績払いの希望の有無</t>
    <rPh sb="12" eb="14">
      <t>キボウ</t>
    </rPh>
    <rPh sb="15" eb="17">
      <t>ウム</t>
    </rPh>
    <phoneticPr fontId="2"/>
  </si>
  <si>
    <t>生検・PK実績払いの希望の有無</t>
    <rPh sb="0" eb="1">
      <t>ナマ</t>
    </rPh>
    <rPh sb="1" eb="2">
      <t>ケン</t>
    </rPh>
    <rPh sb="5" eb="7">
      <t>ジッセキ</t>
    </rPh>
    <rPh sb="7" eb="8">
      <t>バラ</t>
    </rPh>
    <rPh sb="10" eb="12">
      <t>キボウ</t>
    </rPh>
    <rPh sb="13" eb="15">
      <t>ウム</t>
    </rPh>
    <phoneticPr fontId="2"/>
  </si>
  <si>
    <t>(1) 治験：合計ポイント数×1,000円</t>
    <rPh sb="4" eb="6">
      <t>チケン</t>
    </rPh>
    <rPh sb="7" eb="9">
      <t>ゴウケイ</t>
    </rPh>
    <rPh sb="13" eb="14">
      <t>スウ</t>
    </rPh>
    <rPh sb="20" eb="21">
      <t>エン</t>
    </rPh>
    <phoneticPr fontId="3"/>
  </si>
  <si>
    <t>院内CRC</t>
    <rPh sb="0" eb="2">
      <t>インナイ</t>
    </rPh>
    <phoneticPr fontId="2"/>
  </si>
  <si>
    <t>(1) 治験　：合計ポイント数×6,000円</t>
    <rPh sb="4" eb="6">
      <t>チケン</t>
    </rPh>
    <rPh sb="8" eb="10">
      <t>ゴウケイ</t>
    </rPh>
    <rPh sb="14" eb="15">
      <t>スウ</t>
    </rPh>
    <rPh sb="21" eb="22">
      <t>エン</t>
    </rPh>
    <phoneticPr fontId="3"/>
  </si>
  <si>
    <t>(1) 治験：ポイント数×6,000円</t>
    <rPh sb="4" eb="6">
      <t>チケン</t>
    </rPh>
    <rPh sb="11" eb="12">
      <t>スウ</t>
    </rPh>
    <rPh sb="18" eb="19">
      <t>エン</t>
    </rPh>
    <phoneticPr fontId="3"/>
  </si>
  <si>
    <r>
      <t xml:space="preserve">新規症例
</t>
    </r>
    <r>
      <rPr>
        <sz val="8"/>
        <color rgb="FFFF0000"/>
        <rFont val="ＭＳ 明朝"/>
        <family val="1"/>
        <charset val="128"/>
      </rPr>
      <t>1又は2</t>
    </r>
    <r>
      <rPr>
        <sz val="10"/>
        <color rgb="FFFF0000"/>
        <rFont val="ＭＳ 明朝"/>
        <family val="1"/>
        <charset val="128"/>
      </rPr>
      <t xml:space="preserve">
</t>
    </r>
    <r>
      <rPr>
        <sz val="8"/>
        <color rgb="FFFF0000"/>
        <rFont val="ＭＳ 明朝"/>
        <family val="1"/>
        <charset val="128"/>
      </rPr>
      <t>を選択</t>
    </r>
    <rPh sb="11" eb="13">
      <t>センタク</t>
    </rPh>
    <phoneticPr fontId="2"/>
  </si>
  <si>
    <t>(2) 製造販売後臨床試験　：合計ポイント数×0.8×5,000円</t>
    <rPh sb="4" eb="6">
      <t>セイゾウ</t>
    </rPh>
    <rPh sb="6" eb="8">
      <t>ハンバイ</t>
    </rPh>
    <rPh sb="8" eb="9">
      <t>ゴ</t>
    </rPh>
    <rPh sb="9" eb="11">
      <t>リンショウ</t>
    </rPh>
    <rPh sb="11" eb="13">
      <t>シケン</t>
    </rPh>
    <rPh sb="15" eb="17">
      <t>ゴウケイ</t>
    </rPh>
    <rPh sb="21" eb="22">
      <t>スウ</t>
    </rPh>
    <rPh sb="32" eb="33">
      <t>エン</t>
    </rPh>
    <phoneticPr fontId="3"/>
  </si>
  <si>
    <r>
      <t xml:space="preserve">新規症例
</t>
    </r>
    <r>
      <rPr>
        <sz val="8"/>
        <color rgb="FFFF0000"/>
        <rFont val="ＭＳ 明朝"/>
        <family val="1"/>
        <charset val="128"/>
      </rPr>
      <t>1又は2を選択</t>
    </r>
    <rPh sb="10" eb="12">
      <t>センタク</t>
    </rPh>
    <phoneticPr fontId="3"/>
  </si>
  <si>
    <t>(2) 製造販売後臨床試験：合計ポイント数×0.8×1,000円</t>
    <rPh sb="4" eb="6">
      <t>セイゾウ</t>
    </rPh>
    <rPh sb="6" eb="8">
      <t>ハンバイ</t>
    </rPh>
    <rPh sb="8" eb="9">
      <t>ゴ</t>
    </rPh>
    <rPh sb="9" eb="11">
      <t>リンショウ</t>
    </rPh>
    <rPh sb="11" eb="13">
      <t>シケン</t>
    </rPh>
    <rPh sb="14" eb="16">
      <t>ゴウケイ</t>
    </rPh>
    <rPh sb="20" eb="21">
      <t>スウ</t>
    </rPh>
    <rPh sb="31" eb="32">
      <t>エン</t>
    </rPh>
    <phoneticPr fontId="3"/>
  </si>
  <si>
    <t>(2) 製造販売後臨床試験　：ポイント数×0.8×5,000円</t>
    <rPh sb="4" eb="6">
      <t>セイゾウ</t>
    </rPh>
    <rPh sb="6" eb="8">
      <t>ハンバイ</t>
    </rPh>
    <rPh sb="8" eb="9">
      <t>ゴ</t>
    </rPh>
    <rPh sb="9" eb="11">
      <t>リンショウ</t>
    </rPh>
    <rPh sb="11" eb="13">
      <t>シケン</t>
    </rPh>
    <rPh sb="19" eb="20">
      <t>スウ</t>
    </rPh>
    <rPh sb="30" eb="31">
      <t>エン</t>
    </rPh>
    <phoneticPr fontId="3"/>
  </si>
  <si>
    <t>B　試験開始準備費</t>
    <rPh sb="2" eb="4">
      <t>シケン</t>
    </rPh>
    <rPh sb="4" eb="6">
      <t>カイシ</t>
    </rPh>
    <rPh sb="6" eb="8">
      <t>ジュンビ</t>
    </rPh>
    <rPh sb="8" eb="9">
      <t>ヒ</t>
    </rPh>
    <phoneticPr fontId="3"/>
  </si>
  <si>
    <t>C　 書類保管料</t>
    <rPh sb="3" eb="5">
      <t>ショルイ</t>
    </rPh>
    <rPh sb="5" eb="8">
      <t>ホカンリョウ</t>
    </rPh>
    <phoneticPr fontId="3"/>
  </si>
  <si>
    <t>A+B+C+D</t>
    <phoneticPr fontId="3"/>
  </si>
  <si>
    <t>（A+B+C+D)×20%</t>
    <phoneticPr fontId="3"/>
  </si>
  <si>
    <t>E　 管理費</t>
    <phoneticPr fontId="3"/>
  </si>
  <si>
    <t>A+D</t>
    <phoneticPr fontId="3"/>
  </si>
  <si>
    <t>( A+D  )×20%</t>
    <phoneticPr fontId="3"/>
  </si>
  <si>
    <t xml:space="preserve">  A+D+E</t>
    <phoneticPr fontId="3"/>
  </si>
  <si>
    <t>E 　 管理費</t>
    <phoneticPr fontId="3"/>
  </si>
  <si>
    <t xml:space="preserve">  Ａ +E </t>
    <phoneticPr fontId="3"/>
  </si>
  <si>
    <t>E　　  管理費</t>
    <phoneticPr fontId="3"/>
  </si>
  <si>
    <r>
      <t xml:space="preserve">B　　試験開始準備費
</t>
    </r>
    <r>
      <rPr>
        <sz val="10.5"/>
        <color rgb="FFFF0000"/>
        <rFont val="ＭＳ 明朝"/>
        <family val="1"/>
        <charset val="128"/>
      </rPr>
      <t>　　</t>
    </r>
    <rPh sb="3" eb="5">
      <t>シケン</t>
    </rPh>
    <rPh sb="5" eb="7">
      <t>カイシ</t>
    </rPh>
    <rPh sb="7" eb="9">
      <t>ジュンビ</t>
    </rPh>
    <rPh sb="9" eb="10">
      <t>ヒ</t>
    </rPh>
    <phoneticPr fontId="2"/>
  </si>
  <si>
    <t>SMO</t>
    <phoneticPr fontId="2"/>
  </si>
  <si>
    <t>拡大治験</t>
    <rPh sb="0" eb="4">
      <t>カクダイチケン</t>
    </rPh>
    <phoneticPr fontId="2"/>
  </si>
  <si>
    <t>1,2又は3を選択</t>
    <rPh sb="3" eb="4">
      <t>マタ</t>
    </rPh>
    <rPh sb="7" eb="9">
      <t>センタク</t>
    </rPh>
    <phoneticPr fontId="2"/>
  </si>
  <si>
    <t>C　書類保管料</t>
    <rPh sb="2" eb="4">
      <t>ショルイ</t>
    </rPh>
    <rPh sb="4" eb="6">
      <t>ホカン</t>
    </rPh>
    <rPh sb="6" eb="7">
      <t>リョウ</t>
    </rPh>
    <phoneticPr fontId="3"/>
  </si>
  <si>
    <t>(院内：100,000円、SMO：50,000円、拡大治験：0円)</t>
    <rPh sb="1" eb="3">
      <t>インナイ</t>
    </rPh>
    <rPh sb="11" eb="12">
      <t>エン</t>
    </rPh>
    <rPh sb="23" eb="24">
      <t>エン</t>
    </rPh>
    <rPh sb="25" eb="29">
      <t>カクダイチケン</t>
    </rPh>
    <rPh sb="31" eb="32">
      <t>エン</t>
    </rPh>
    <phoneticPr fontId="2"/>
  </si>
  <si>
    <t>B 　試験開始準備費
　　（コホート追加）</t>
    <rPh sb="3" eb="5">
      <t>シケン</t>
    </rPh>
    <rPh sb="5" eb="7">
      <t>カイシ</t>
    </rPh>
    <rPh sb="7" eb="9">
      <t>ジュンビ</t>
    </rPh>
    <rPh sb="9" eb="10">
      <t>ヒ</t>
    </rPh>
    <rPh sb="18" eb="20">
      <t>ツイカ</t>
    </rPh>
    <phoneticPr fontId="3"/>
  </si>
  <si>
    <t>E  管理費</t>
    <phoneticPr fontId="3"/>
  </si>
  <si>
    <t>B＋E</t>
    <phoneticPr fontId="3"/>
  </si>
  <si>
    <t xml:space="preserve"> B×20％</t>
    <phoneticPr fontId="3"/>
  </si>
  <si>
    <t>F　臨床試験研究経費</t>
    <rPh sb="2" eb="4">
      <t>リンショウ</t>
    </rPh>
    <rPh sb="4" eb="6">
      <t>シケン</t>
    </rPh>
    <rPh sb="6" eb="8">
      <t>ケンキュウ</t>
    </rPh>
    <rPh sb="8" eb="10">
      <t>ケイヒ</t>
    </rPh>
    <phoneticPr fontId="3"/>
  </si>
  <si>
    <t>H　ＣＲＣ経費</t>
    <rPh sb="5" eb="7">
      <t>ケイヒ</t>
    </rPh>
    <phoneticPr fontId="3"/>
  </si>
  <si>
    <t>（F＋H）×20％</t>
    <phoneticPr fontId="3"/>
  </si>
  <si>
    <t>E＋F＋H</t>
    <phoneticPr fontId="3"/>
  </si>
  <si>
    <t>G　治験薬等管理経費</t>
    <rPh sb="2" eb="5">
      <t>チケンヤク</t>
    </rPh>
    <rPh sb="5" eb="6">
      <t>トウ</t>
    </rPh>
    <rPh sb="6" eb="8">
      <t>カンリ</t>
    </rPh>
    <rPh sb="8" eb="10">
      <t>ケイヒ</t>
    </rPh>
    <phoneticPr fontId="3"/>
  </si>
  <si>
    <t xml:space="preserve">H　CRC経費
</t>
    <rPh sb="5" eb="7">
      <t>ケイヒ</t>
    </rPh>
    <phoneticPr fontId="3"/>
  </si>
  <si>
    <t>H　CRC経費</t>
    <rPh sb="5" eb="7">
      <t>ケイヒ</t>
    </rPh>
    <phoneticPr fontId="3"/>
  </si>
  <si>
    <r>
      <t>F　臨床試験研究経費</t>
    </r>
    <r>
      <rPr>
        <sz val="10.5"/>
        <color rgb="FFFF0000"/>
        <rFont val="ＭＳ 明朝"/>
        <family val="1"/>
        <charset val="128"/>
      </rPr>
      <t xml:space="preserve">
　　1又は2を選択</t>
    </r>
    <rPh sb="2" eb="4">
      <t>リンショウ</t>
    </rPh>
    <rPh sb="4" eb="6">
      <t>シケン</t>
    </rPh>
    <rPh sb="6" eb="8">
      <t>ケンキュウ</t>
    </rPh>
    <rPh sb="8" eb="10">
      <t>ケイヒ</t>
    </rPh>
    <rPh sb="14" eb="15">
      <t>マタ</t>
    </rPh>
    <rPh sb="18" eb="20">
      <t>センタク</t>
    </rPh>
    <phoneticPr fontId="3"/>
  </si>
  <si>
    <r>
      <t xml:space="preserve">F　臨床試験研究経費
</t>
    </r>
    <r>
      <rPr>
        <sz val="10.5"/>
        <color rgb="FFFF0000"/>
        <rFont val="ＭＳ 明朝"/>
        <family val="1"/>
        <charset val="128"/>
      </rPr>
      <t>　　1又は2を選択</t>
    </r>
    <rPh sb="2" eb="4">
      <t>リンショウ</t>
    </rPh>
    <rPh sb="4" eb="6">
      <t>シケン</t>
    </rPh>
    <rPh sb="6" eb="8">
      <t>ケンキュウ</t>
    </rPh>
    <rPh sb="8" eb="10">
      <t>ケイヒ</t>
    </rPh>
    <phoneticPr fontId="3"/>
  </si>
  <si>
    <t>B　試験開始準備費</t>
    <rPh sb="2" eb="4">
      <t>シケン</t>
    </rPh>
    <rPh sb="4" eb="6">
      <t>カイシ</t>
    </rPh>
    <rPh sb="6" eb="8">
      <t>ジュンビ</t>
    </rPh>
    <rPh sb="8" eb="9">
      <t>ヒ</t>
    </rPh>
    <phoneticPr fontId="2"/>
  </si>
  <si>
    <t>レジメン数×20,000円</t>
    <rPh sb="4" eb="5">
      <t>スウ</t>
    </rPh>
    <rPh sb="12" eb="13">
      <t>エン</t>
    </rPh>
    <phoneticPr fontId="2"/>
  </si>
  <si>
    <t>レジメン数×10,000円</t>
    <rPh sb="4" eb="5">
      <t>スウ</t>
    </rPh>
    <rPh sb="12" eb="13">
      <t>エン</t>
    </rPh>
    <phoneticPr fontId="2"/>
  </si>
  <si>
    <t>レジメン</t>
    <phoneticPr fontId="2"/>
  </si>
  <si>
    <t>(院内：レジメン数×20,000円、SMO：レジメン数×10,000円、拡大治験：0円)</t>
    <rPh sb="1" eb="3">
      <t>インナイ</t>
    </rPh>
    <rPh sb="8" eb="9">
      <t>スウ</t>
    </rPh>
    <rPh sb="16" eb="17">
      <t>エン</t>
    </rPh>
    <rPh sb="26" eb="27">
      <t>スウ</t>
    </rPh>
    <rPh sb="34" eb="35">
      <t>エン</t>
    </rPh>
    <rPh sb="36" eb="40">
      <t>カクダイチケン</t>
    </rPh>
    <rPh sb="42" eb="43">
      <t>エン</t>
    </rPh>
    <phoneticPr fontId="2"/>
  </si>
  <si>
    <r>
      <t>Ａ　審査費
　</t>
    </r>
    <r>
      <rPr>
        <sz val="10.5"/>
        <color rgb="FFFF0000"/>
        <rFont val="ＭＳ 明朝"/>
        <family val="1"/>
        <charset val="128"/>
      </rPr>
      <t>　</t>
    </r>
    <rPh sb="2" eb="4">
      <t>シンサ</t>
    </rPh>
    <rPh sb="4" eb="5">
      <t>ヒ</t>
    </rPh>
    <phoneticPr fontId="3"/>
  </si>
  <si>
    <t>1又は2を選択</t>
    <phoneticPr fontId="2"/>
  </si>
  <si>
    <t>保管年数を記載</t>
    <rPh sb="0" eb="2">
      <t>ホカン</t>
    </rPh>
    <rPh sb="2" eb="4">
      <t>ネンスウ</t>
    </rPh>
    <rPh sb="5" eb="7">
      <t>キサイ</t>
    </rPh>
    <phoneticPr fontId="2"/>
  </si>
  <si>
    <r>
      <t>【継続契約_固定経費】：</t>
    </r>
    <r>
      <rPr>
        <b/>
        <sz val="11"/>
        <color rgb="FFFF0000"/>
        <rFont val="ＭＳ 明朝"/>
        <family val="1"/>
        <charset val="128"/>
      </rPr>
      <t>年度当初</t>
    </r>
    <r>
      <rPr>
        <b/>
        <sz val="11"/>
        <rFont val="ＭＳ 明朝"/>
        <family val="1"/>
        <charset val="128"/>
      </rPr>
      <t>に請求</t>
    </r>
    <rPh sb="1" eb="3">
      <t>ケイゾク</t>
    </rPh>
    <rPh sb="3" eb="5">
      <t>ケイヤク</t>
    </rPh>
    <rPh sb="6" eb="8">
      <t>コテイ</t>
    </rPh>
    <rPh sb="8" eb="10">
      <t>ケイヒ</t>
    </rPh>
    <rPh sb="12" eb="14">
      <t>ネンド</t>
    </rPh>
    <rPh sb="14" eb="16">
      <t>トウショ</t>
    </rPh>
    <rPh sb="17" eb="19">
      <t>セイキュウ</t>
    </rPh>
    <phoneticPr fontId="2"/>
  </si>
  <si>
    <r>
      <rPr>
        <sz val="10.5"/>
        <color rgb="FFFF0000"/>
        <rFont val="ＭＳ 明朝"/>
        <family val="1"/>
        <charset val="128"/>
      </rPr>
      <t>投与継続</t>
    </r>
    <r>
      <rPr>
        <sz val="10.5"/>
        <rFont val="ＭＳ 明朝"/>
        <family val="1"/>
        <charset val="128"/>
      </rPr>
      <t xml:space="preserve">
症例数</t>
    </r>
    <rPh sb="0" eb="2">
      <t>トウヨ</t>
    </rPh>
    <rPh sb="1" eb="2">
      <t>ケイトウ</t>
    </rPh>
    <rPh sb="2" eb="4">
      <t>ケイゾク</t>
    </rPh>
    <rPh sb="5" eb="7">
      <t>ショウレイ</t>
    </rPh>
    <rPh sb="7" eb="8">
      <t>スウ</t>
    </rPh>
    <phoneticPr fontId="3"/>
  </si>
  <si>
    <r>
      <rPr>
        <sz val="10.5"/>
        <color rgb="FFFF0000"/>
        <rFont val="ＭＳ 明朝"/>
        <family val="1"/>
        <charset val="128"/>
      </rPr>
      <t>観察継続</t>
    </r>
    <r>
      <rPr>
        <sz val="10.5"/>
        <rFont val="ＭＳ 明朝"/>
        <family val="1"/>
        <charset val="128"/>
      </rPr>
      <t xml:space="preserve">
症例数</t>
    </r>
    <rPh sb="0" eb="2">
      <t>カンサツ</t>
    </rPh>
    <rPh sb="2" eb="4">
      <t>ケイゾク</t>
    </rPh>
    <rPh sb="5" eb="7">
      <t>ショウレイ</t>
    </rPh>
    <rPh sb="7" eb="8">
      <t>スウ</t>
    </rPh>
    <phoneticPr fontId="3"/>
  </si>
  <si>
    <r>
      <rPr>
        <sz val="10.5"/>
        <color rgb="FFFF0000"/>
        <rFont val="ＭＳ 明朝"/>
        <family val="1"/>
        <charset val="128"/>
      </rPr>
      <t>追跡継続</t>
    </r>
    <r>
      <rPr>
        <sz val="10.5"/>
        <rFont val="ＭＳ 明朝"/>
        <family val="1"/>
        <charset val="128"/>
      </rPr>
      <t xml:space="preserve">
症例数</t>
    </r>
    <rPh sb="0" eb="2">
      <t>ツイセキ</t>
    </rPh>
    <rPh sb="2" eb="4">
      <t>ケイゾク</t>
    </rPh>
    <rPh sb="5" eb="8">
      <t>ショウレイスウ</t>
    </rPh>
    <phoneticPr fontId="3"/>
  </si>
  <si>
    <t>投与</t>
    <rPh sb="0" eb="2">
      <t>トウヨ</t>
    </rPh>
    <phoneticPr fontId="2"/>
  </si>
  <si>
    <t>追跡</t>
    <rPh sb="0" eb="2">
      <t>ツイセキ</t>
    </rPh>
    <phoneticPr fontId="2"/>
  </si>
  <si>
    <t>(1) 投与継続症例数×257,000円</t>
    <rPh sb="4" eb="6">
      <t>トウヨ</t>
    </rPh>
    <rPh sb="6" eb="8">
      <t>ケイゾク</t>
    </rPh>
    <rPh sb="8" eb="10">
      <t>ショウレイ</t>
    </rPh>
    <rPh sb="10" eb="11">
      <t>スウ</t>
    </rPh>
    <rPh sb="19" eb="20">
      <t>エン</t>
    </rPh>
    <phoneticPr fontId="3"/>
  </si>
  <si>
    <t>(2) 観察継続症例数×100,000円</t>
    <rPh sb="4" eb="6">
      <t>カンサツ</t>
    </rPh>
    <rPh sb="6" eb="8">
      <t>ケイゾク</t>
    </rPh>
    <rPh sb="8" eb="10">
      <t>ショウレイ</t>
    </rPh>
    <rPh sb="10" eb="11">
      <t>スウ</t>
    </rPh>
    <rPh sb="19" eb="20">
      <t>エン</t>
    </rPh>
    <phoneticPr fontId="3"/>
  </si>
  <si>
    <t>(3) 追跡調査症例数×22,000円</t>
    <rPh sb="4" eb="6">
      <t>ツイセキ</t>
    </rPh>
    <rPh sb="6" eb="8">
      <t>チョウサ</t>
    </rPh>
    <rPh sb="8" eb="10">
      <t>ショウレイ</t>
    </rPh>
    <rPh sb="10" eb="11">
      <t>スウ</t>
    </rPh>
    <rPh sb="18" eb="19">
      <t>エン</t>
    </rPh>
    <phoneticPr fontId="3"/>
  </si>
  <si>
    <r>
      <t>D　治験関係システム</t>
    </r>
    <r>
      <rPr>
        <sz val="10.5"/>
        <color rgb="FFFF0000"/>
        <rFont val="ＭＳ 明朝"/>
        <family val="1"/>
        <charset val="128"/>
      </rPr>
      <t>利用料</t>
    </r>
    <rPh sb="2" eb="4">
      <t>チケン</t>
    </rPh>
    <rPh sb="4" eb="6">
      <t>カンケイ</t>
    </rPh>
    <rPh sb="10" eb="13">
      <t>リヨウリョウ</t>
    </rPh>
    <phoneticPr fontId="2"/>
  </si>
  <si>
    <t>I　継続症例運営費</t>
    <rPh sb="2" eb="4">
      <t>ケイゾク</t>
    </rPh>
    <rPh sb="4" eb="6">
      <t>ショウレイ</t>
    </rPh>
    <rPh sb="6" eb="9">
      <t>ウンエイヒ</t>
    </rPh>
    <phoneticPr fontId="3"/>
  </si>
  <si>
    <t>E　管理費</t>
    <phoneticPr fontId="3"/>
  </si>
  <si>
    <t>継続契約_継続症例登録経費</t>
    <phoneticPr fontId="2"/>
  </si>
  <si>
    <t>E+ I</t>
    <phoneticPr fontId="3"/>
  </si>
  <si>
    <t>I×20％</t>
    <phoneticPr fontId="3"/>
  </si>
  <si>
    <t>無</t>
  </si>
  <si>
    <t>新規契約_新規症例登録経費（１症例あたり）</t>
    <rPh sb="0" eb="2">
      <t>シンキ</t>
    </rPh>
    <rPh sb="2" eb="4">
      <t>ケイヤク</t>
    </rPh>
    <rPh sb="5" eb="7">
      <t>シンキ</t>
    </rPh>
    <rPh sb="7" eb="9">
      <t>ショウレイ</t>
    </rPh>
    <rPh sb="9" eb="11">
      <t>トウロク</t>
    </rPh>
    <rPh sb="11" eb="13">
      <t>ケイヒ</t>
    </rPh>
    <rPh sb="15" eb="17">
      <t>ショウレイ</t>
    </rPh>
    <phoneticPr fontId="2"/>
  </si>
  <si>
    <t>【新規契約_新規症例登録経費】</t>
    <rPh sb="1" eb="3">
      <t>シンキ</t>
    </rPh>
    <rPh sb="3" eb="5">
      <t>ケイヤク</t>
    </rPh>
    <rPh sb="6" eb="8">
      <t>シンキ</t>
    </rPh>
    <rPh sb="8" eb="10">
      <t>ショウレイ</t>
    </rPh>
    <rPh sb="10" eb="12">
      <t>トウロク</t>
    </rPh>
    <rPh sb="12" eb="14">
      <t>ケイヒ</t>
    </rPh>
    <phoneticPr fontId="3"/>
  </si>
  <si>
    <t>：投与開始時に請求</t>
    <rPh sb="1" eb="3">
      <t>トウヨ</t>
    </rPh>
    <rPh sb="3" eb="5">
      <t>カイシ</t>
    </rPh>
    <rPh sb="5" eb="6">
      <t>トキ</t>
    </rPh>
    <rPh sb="7" eb="9">
      <t>セイキュウ</t>
    </rPh>
    <phoneticPr fontId="2"/>
  </si>
  <si>
    <t>G＋H　運営費</t>
  </si>
  <si>
    <t>円×</t>
    <phoneticPr fontId="3"/>
  </si>
  <si>
    <t>×</t>
    <phoneticPr fontId="2"/>
  </si>
  <si>
    <t>G：　治験薬等管理経費・  H：　ＣＲＣ経費</t>
    <rPh sb="3" eb="6">
      <t>チケンヤク</t>
    </rPh>
    <rPh sb="6" eb="7">
      <t>トウ</t>
    </rPh>
    <rPh sb="7" eb="9">
      <t>カンリ</t>
    </rPh>
    <rPh sb="9" eb="11">
      <t>ケイヒ</t>
    </rPh>
    <rPh sb="20" eb="22">
      <t>ケイヒ</t>
    </rPh>
    <phoneticPr fontId="2"/>
  </si>
  <si>
    <t>F　　　臨床試験研究経費</t>
  </si>
  <si>
    <t>（F+G＋H）×20％</t>
    <phoneticPr fontId="3"/>
  </si>
  <si>
    <t>E+ F＋Ｇ+Ｈ</t>
    <phoneticPr fontId="3"/>
  </si>
  <si>
    <t>（１症例あたり：</t>
    <rPh sb="2" eb="4">
      <t>ショウレイ</t>
    </rPh>
    <phoneticPr fontId="2"/>
  </si>
  <si>
    <t>円）</t>
    <rPh sb="0" eb="1">
      <t>エン</t>
    </rPh>
    <phoneticPr fontId="2"/>
  </si>
  <si>
    <r>
      <t>【継続契約_固定経費】　：</t>
    </r>
    <r>
      <rPr>
        <b/>
        <sz val="12"/>
        <color rgb="FFFF0000"/>
        <rFont val="ＭＳ Ｐゴシック"/>
        <family val="3"/>
        <charset val="128"/>
      </rPr>
      <t>年度当初に請求</t>
    </r>
    <rPh sb="1" eb="3">
      <t>ケイゾク</t>
    </rPh>
    <rPh sb="3" eb="5">
      <t>ケイヤク</t>
    </rPh>
    <rPh sb="6" eb="8">
      <t>コテイ</t>
    </rPh>
    <rPh sb="8" eb="10">
      <t>ケイヒ</t>
    </rPh>
    <rPh sb="13" eb="17">
      <t>ネンドトウショ</t>
    </rPh>
    <rPh sb="18" eb="20">
      <t>セイキュウ</t>
    </rPh>
    <phoneticPr fontId="2"/>
  </si>
  <si>
    <r>
      <t>【継続契約_固定経費（カルテ閲覧のみ）】　：</t>
    </r>
    <r>
      <rPr>
        <b/>
        <sz val="12"/>
        <color rgb="FFFF0000"/>
        <rFont val="ＭＳ Ｐゴシック"/>
        <family val="3"/>
        <charset val="128"/>
      </rPr>
      <t>年度当初に請求</t>
    </r>
    <rPh sb="14" eb="16">
      <t>エツラン</t>
    </rPh>
    <rPh sb="22" eb="26">
      <t>ネンドトウショ</t>
    </rPh>
    <rPh sb="27" eb="29">
      <t>セイキュウ</t>
    </rPh>
    <phoneticPr fontId="2"/>
  </si>
  <si>
    <t>【継続契約_継続症例登録経費（初回投与から１年以上継続）】：前年度末に継続症例確認後、年度当初に請求する。</t>
    <phoneticPr fontId="3"/>
  </si>
  <si>
    <t>　　</t>
  </si>
  <si>
    <r>
      <t>【継続契約_継続症例登録経費（初回投与から１年以上継続）】：</t>
    </r>
    <r>
      <rPr>
        <b/>
        <sz val="11"/>
        <color rgb="FFFF0000"/>
        <rFont val="ＭＳ Ｐゴシック"/>
        <family val="3"/>
        <charset val="128"/>
        <scheme val="minor"/>
      </rPr>
      <t>前年度末に継続症例確認後、年度当初に請求する。</t>
    </r>
    <rPh sb="1" eb="3">
      <t>ケイゾク</t>
    </rPh>
    <rPh sb="3" eb="5">
      <t>ケイヤク</t>
    </rPh>
    <rPh sb="6" eb="8">
      <t>ケイゾク</t>
    </rPh>
    <rPh sb="8" eb="10">
      <t>ショウレイ</t>
    </rPh>
    <rPh sb="10" eb="12">
      <t>トウロク</t>
    </rPh>
    <rPh sb="12" eb="14">
      <t>ケイヒ</t>
    </rPh>
    <rPh sb="15" eb="17">
      <t>ショカイ</t>
    </rPh>
    <rPh sb="17" eb="19">
      <t>トウヨ</t>
    </rPh>
    <rPh sb="22" eb="25">
      <t>ネンイジョウ</t>
    </rPh>
    <rPh sb="25" eb="27">
      <t>ケイゾク</t>
    </rPh>
    <rPh sb="30" eb="33">
      <t>ゼンネンド</t>
    </rPh>
    <rPh sb="33" eb="34">
      <t>マツ</t>
    </rPh>
    <rPh sb="35" eb="37">
      <t>ケイゾク</t>
    </rPh>
    <rPh sb="37" eb="39">
      <t>ショウレイ</t>
    </rPh>
    <rPh sb="39" eb="41">
      <t>カクニン</t>
    </rPh>
    <rPh sb="41" eb="42">
      <t>ゴ</t>
    </rPh>
    <rPh sb="43" eb="45">
      <t>ネンド</t>
    </rPh>
    <rPh sb="45" eb="47">
      <t>トウショ</t>
    </rPh>
    <rPh sb="48" eb="50">
      <t>セイキュウ</t>
    </rPh>
    <phoneticPr fontId="2"/>
  </si>
  <si>
    <t>保管年数×6,400円</t>
    <rPh sb="0" eb="5">
      <t>ホカンネンスウカケル</t>
    </rPh>
    <rPh sb="10" eb="11">
      <t>エン</t>
    </rPh>
    <phoneticPr fontId="2"/>
  </si>
  <si>
    <t xml:space="preserve"> (保管年数×6,400円）</t>
    <rPh sb="2" eb="4">
      <t>ホカン</t>
    </rPh>
    <rPh sb="4" eb="6">
      <t>ネンスウ</t>
    </rPh>
    <rPh sb="12" eb="13">
      <t>エン</t>
    </rPh>
    <phoneticPr fontId="2"/>
  </si>
  <si>
    <t>A　 審査費（令和〇年度）</t>
    <rPh sb="7" eb="9">
      <t>レイワ</t>
    </rPh>
    <rPh sb="10" eb="12">
      <t>ネンド</t>
    </rPh>
    <phoneticPr fontId="3"/>
  </si>
  <si>
    <t>D　 治験関係システム利用料（令和〇年度）</t>
    <rPh sb="3" eb="5">
      <t>チケン</t>
    </rPh>
    <rPh sb="5" eb="7">
      <t>カンケイ</t>
    </rPh>
    <rPh sb="11" eb="14">
      <t>リヨウリョウ</t>
    </rPh>
    <rPh sb="15" eb="17">
      <t>レイワ</t>
    </rPh>
    <rPh sb="18" eb="20">
      <t>ネンド</t>
    </rPh>
    <phoneticPr fontId="3"/>
  </si>
  <si>
    <t>（試験支援室コメント）毎年計算式修正が必要</t>
    <rPh sb="1" eb="3">
      <t>シケン</t>
    </rPh>
    <rPh sb="3" eb="6">
      <t>シエンシツ</t>
    </rPh>
    <rPh sb="11" eb="13">
      <t>マイトシ</t>
    </rPh>
    <rPh sb="13" eb="16">
      <t>ケイサンシキ</t>
    </rPh>
    <rPh sb="16" eb="18">
      <t>シュウセイ</t>
    </rPh>
    <rPh sb="19" eb="21">
      <t>ヒツヨウ</t>
    </rPh>
    <phoneticPr fontId="2"/>
  </si>
  <si>
    <t>★継続契約時（R6年度）　契約締結時請求金額は下記合算</t>
    <rPh sb="1" eb="6">
      <t>ケイゾクケイヤクトキ</t>
    </rPh>
    <rPh sb="9" eb="11">
      <t>ネンド</t>
    </rPh>
    <rPh sb="13" eb="17">
      <t>ケイヤクテイケツ</t>
    </rPh>
    <rPh sb="17" eb="18">
      <t>トキ</t>
    </rPh>
    <rPh sb="18" eb="20">
      <t>セイキュウ</t>
    </rPh>
    <rPh sb="20" eb="22">
      <t>キンガク</t>
    </rPh>
    <rPh sb="23" eb="25">
      <t>カキ</t>
    </rPh>
    <rPh sb="25" eb="27">
      <t>ガッサン</t>
    </rPh>
    <phoneticPr fontId="2"/>
  </si>
  <si>
    <t>【継続契約_固定経費】</t>
    <rPh sb="1" eb="5">
      <t>ケイゾクケイヤク</t>
    </rPh>
    <rPh sb="6" eb="10">
      <t>コテイケイヒ</t>
    </rPh>
    <phoneticPr fontId="2"/>
  </si>
  <si>
    <t>【継続契約_継続症例登録経費】</t>
    <rPh sb="1" eb="5">
      <t>ケイゾクケイヤク</t>
    </rPh>
    <rPh sb="6" eb="8">
      <t>ケイゾク</t>
    </rPh>
    <rPh sb="8" eb="10">
      <t>ショウレイ</t>
    </rPh>
    <rPh sb="10" eb="12">
      <t>トウロク</t>
    </rPh>
    <rPh sb="12" eb="14">
      <t>ケイヒ</t>
    </rPh>
    <phoneticPr fontId="2"/>
  </si>
  <si>
    <t>↓消ないで</t>
    <rPh sb="1" eb="2">
      <t>ショウ</t>
    </rPh>
    <phoneticPr fontId="2"/>
  </si>
  <si>
    <t>今年度継続症例</t>
    <rPh sb="0" eb="3">
      <t>コンネンド</t>
    </rPh>
    <rPh sb="3" eb="5">
      <t>ケイゾク</t>
    </rPh>
    <rPh sb="5" eb="7">
      <t>ショウレイ</t>
    </rPh>
    <phoneticPr fontId="3"/>
  </si>
  <si>
    <t>令和６年度治験等経費算定表「4. 変更(出来高）治験等経費」による</t>
    <phoneticPr fontId="2"/>
  </si>
  <si>
    <t>D　 治験関係システム利用料</t>
    <rPh sb="3" eb="5">
      <t>チケン</t>
    </rPh>
    <rPh sb="5" eb="7">
      <t>カンケイ</t>
    </rPh>
    <rPh sb="11" eb="14">
      <t>リヨウリョウ</t>
    </rPh>
    <phoneticPr fontId="3"/>
  </si>
  <si>
    <t>　治験の期間 ：    西暦　　年　　月　　日　から　西暦 　   年　月　日</t>
    <rPh sb="1" eb="3">
      <t>チケン</t>
    </rPh>
    <rPh sb="4" eb="6">
      <t>キカン</t>
    </rPh>
    <rPh sb="12" eb="14">
      <t>セイレキ</t>
    </rPh>
    <rPh sb="16" eb="17">
      <t>ネン</t>
    </rPh>
    <rPh sb="19" eb="20">
      <t>ツキ</t>
    </rPh>
    <rPh sb="22" eb="23">
      <t>ニチ</t>
    </rPh>
    <phoneticPr fontId="2"/>
  </si>
  <si>
    <t>　</t>
    <phoneticPr fontId="2"/>
  </si>
  <si>
    <t>　契約期間 ：   西暦２０２４年４月１日　から　西暦 　　   年３月３１日</t>
    <rPh sb="1" eb="3">
      <t>ケイヤク</t>
    </rPh>
    <rPh sb="10" eb="12">
      <t>セイレキ</t>
    </rPh>
    <rPh sb="16" eb="17">
      <t>ネン</t>
    </rPh>
    <rPh sb="18" eb="19">
      <t>ツキ</t>
    </rPh>
    <rPh sb="20" eb="21">
      <t>ニチ</t>
    </rPh>
    <phoneticPr fontId="2"/>
  </si>
  <si>
    <t>治験の期間</t>
    <rPh sb="0" eb="2">
      <t>チケン</t>
    </rPh>
    <rPh sb="3" eb="5">
      <t>キカン</t>
    </rPh>
    <phoneticPr fontId="2"/>
  </si>
  <si>
    <t>契約期間</t>
    <rPh sb="0" eb="4">
      <t>ケイヤクキカン</t>
    </rPh>
    <phoneticPr fontId="2"/>
  </si>
  <si>
    <t>治験の期間</t>
    <rPh sb="0" eb="2">
      <t>チケン</t>
    </rPh>
    <rPh sb="3" eb="5">
      <t>キカン</t>
    </rPh>
    <phoneticPr fontId="3"/>
  </si>
  <si>
    <t>西暦　　　　年　　月　　日　　から　　西暦　　　年　　　月　　日　</t>
    <rPh sb="0" eb="2">
      <t>セイレキ</t>
    </rPh>
    <rPh sb="6" eb="7">
      <t>ネン</t>
    </rPh>
    <rPh sb="9" eb="10">
      <t>ツキ</t>
    </rPh>
    <rPh sb="12" eb="13">
      <t>ニチ</t>
    </rPh>
    <rPh sb="19" eb="21">
      <t>セイレキ</t>
    </rPh>
    <rPh sb="24" eb="25">
      <t>ネン</t>
    </rPh>
    <rPh sb="28" eb="29">
      <t>ツキ</t>
    </rPh>
    <rPh sb="31" eb="32">
      <t>ニチ</t>
    </rPh>
    <phoneticPr fontId="3"/>
  </si>
  <si>
    <t>西暦２０２４年４月１日　から　西暦　　年　　月　　日</t>
    <rPh sb="0" eb="2">
      <t>セイレキ</t>
    </rPh>
    <rPh sb="6" eb="7">
      <t>ネン</t>
    </rPh>
    <rPh sb="8" eb="9">
      <t>ツキ</t>
    </rPh>
    <rPh sb="10" eb="11">
      <t>ニチ</t>
    </rPh>
    <rPh sb="15" eb="17">
      <t>セイレキ</t>
    </rPh>
    <rPh sb="19" eb="20">
      <t>ネン</t>
    </rPh>
    <rPh sb="22" eb="23">
      <t>ツキ</t>
    </rPh>
    <rPh sb="25" eb="26">
      <t>ニチ</t>
    </rPh>
    <phoneticPr fontId="3"/>
  </si>
  <si>
    <t>128,000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</si>
</sst>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0_ "/>
    <numFmt numFmtId="178" formatCode="#,##0;[Red]#,##0"/>
    <numFmt numFmtId="179" formatCode="[$-F800]dddd\,\ mmmm\ dd\,\ yyyy"/>
    <numFmt numFmtId="180" formatCode="#,##0_);[Red]\(#,##0\)"/>
    <numFmt numFmtId="181" formatCode="0.0_ "/>
  </numFmts>
  <fonts count="7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1"/>
      <name val="ＭＳ Ｐ明朝"/>
      <family val="1"/>
      <charset val="128"/>
    </font>
    <font>
      <u/>
      <sz val="14"/>
      <name val="ＭＳ 明朝"/>
      <family val="1"/>
      <charset val="128"/>
    </font>
    <font>
      <sz val="12"/>
      <name val="ＭＳ Ｐ明朝"/>
      <family val="1"/>
      <charset val="128"/>
    </font>
    <font>
      <sz val="8"/>
      <name val="ＭＳ Ｐ明朝"/>
      <family val="1"/>
      <charset val="128"/>
    </font>
    <font>
      <sz val="10.5"/>
      <color rgb="FF0070C0"/>
      <name val="ＭＳ 明朝"/>
      <family val="1"/>
      <charset val="128"/>
    </font>
    <font>
      <sz val="10"/>
      <name val="ＭＳ 明朝"/>
      <family val="1"/>
      <charset val="128"/>
    </font>
    <font>
      <b/>
      <sz val="14"/>
      <color theme="3"/>
      <name val="ＭＳ 明朝"/>
      <family val="1"/>
      <charset val="128"/>
    </font>
    <font>
      <b/>
      <u/>
      <sz val="16"/>
      <color theme="3"/>
      <name val="ＭＳ 明朝"/>
      <family val="1"/>
      <charset val="128"/>
    </font>
    <font>
      <b/>
      <sz val="12"/>
      <name val="ＭＳ Ｐゴシック"/>
      <family val="3"/>
      <charset val="128"/>
    </font>
    <font>
      <sz val="10.5"/>
      <color rgb="FFFF0000"/>
      <name val="ＭＳ 明朝"/>
      <family val="1"/>
      <charset val="128"/>
    </font>
    <font>
      <sz val="11"/>
      <color rgb="FFFF0000"/>
      <name val="ＭＳ Ｐゴシック"/>
      <family val="3"/>
      <charset val="128"/>
    </font>
    <font>
      <b/>
      <sz val="11"/>
      <color theme="1"/>
      <name val="ＭＳ Ｐゴシック"/>
      <family val="3"/>
      <charset val="128"/>
      <scheme val="minor"/>
    </font>
    <font>
      <b/>
      <sz val="10.5"/>
      <color rgb="FF0070C0"/>
      <name val="ＭＳ 明朝"/>
      <family val="1"/>
      <charset val="128"/>
    </font>
    <font>
      <sz val="11"/>
      <color theme="1"/>
      <name val="ＭＳ Ｐゴシック"/>
      <family val="2"/>
      <charset val="128"/>
      <scheme val="minor"/>
    </font>
    <font>
      <sz val="9"/>
      <name val="ＭＳ 明朝"/>
      <family val="1"/>
      <charset val="128"/>
    </font>
    <font>
      <sz val="9"/>
      <color rgb="FFFF0000"/>
      <name val="ＭＳ 明朝"/>
      <family val="1"/>
      <charset val="128"/>
    </font>
    <font>
      <sz val="11"/>
      <color theme="1"/>
      <name val="ＭＳ Ｐゴシック"/>
      <family val="3"/>
      <charset val="128"/>
      <scheme val="minor"/>
    </font>
    <font>
      <sz val="12"/>
      <name val="ＭＳ 明朝"/>
      <family val="1"/>
      <charset val="128"/>
    </font>
    <font>
      <b/>
      <sz val="10.5"/>
      <name val="ＭＳ 明朝"/>
      <family val="1"/>
      <charset val="128"/>
    </font>
    <font>
      <b/>
      <sz val="14"/>
      <name val="ＭＳ Ｐゴシック"/>
      <family val="3"/>
      <charset val="128"/>
    </font>
    <font>
      <b/>
      <sz val="14"/>
      <color theme="1"/>
      <name val="ＭＳ Ｐゴシック"/>
      <family val="3"/>
      <charset val="128"/>
      <scheme val="minor"/>
    </font>
    <font>
      <sz val="9"/>
      <name val="ＭＳ Ｐゴシック"/>
      <family val="3"/>
      <charset val="128"/>
    </font>
    <font>
      <b/>
      <sz val="11"/>
      <name val="ＭＳ Ｐゴシック"/>
      <family val="3"/>
      <charset val="128"/>
    </font>
    <font>
      <sz val="10"/>
      <color theme="1"/>
      <name val="ＭＳ Ｐゴシック"/>
      <family val="2"/>
      <charset val="128"/>
      <scheme val="minor"/>
    </font>
    <font>
      <b/>
      <sz val="9"/>
      <color indexed="81"/>
      <name val="ＭＳ Ｐゴシック"/>
      <family val="3"/>
      <charset val="128"/>
    </font>
    <font>
      <sz val="10.5"/>
      <name val="ＭＳ ゴシック"/>
      <family val="3"/>
      <charset val="128"/>
    </font>
    <font>
      <sz val="11"/>
      <name val="ＭＳ ゴシック"/>
      <family val="3"/>
      <charset val="128"/>
    </font>
    <font>
      <sz val="10"/>
      <color rgb="FFFF0000"/>
      <name val="ＭＳ 明朝"/>
      <family val="1"/>
      <charset val="128"/>
    </font>
    <font>
      <b/>
      <sz val="10.5"/>
      <name val="ＭＳ ゴシック"/>
      <family val="3"/>
      <charset val="128"/>
    </font>
    <font>
      <b/>
      <sz val="10"/>
      <name val="ＭＳ ゴシック"/>
      <family val="3"/>
      <charset val="128"/>
    </font>
    <font>
      <sz val="10.5"/>
      <color rgb="FFFF0000"/>
      <name val="ＭＳ ゴシック"/>
      <family val="3"/>
      <charset val="128"/>
    </font>
    <font>
      <b/>
      <u/>
      <sz val="18"/>
      <color rgb="FFFF0000"/>
      <name val="ＭＳ 明朝"/>
      <family val="1"/>
      <charset val="128"/>
    </font>
    <font>
      <b/>
      <sz val="11"/>
      <name val="ＭＳ ゴシック"/>
      <family val="3"/>
      <charset val="128"/>
    </font>
    <font>
      <sz val="11"/>
      <color theme="1"/>
      <name val="ＭＳ ゴシック"/>
      <family val="3"/>
      <charset val="128"/>
    </font>
    <font>
      <b/>
      <sz val="9"/>
      <name val="ＭＳ 明朝"/>
      <family val="1"/>
      <charset val="128"/>
    </font>
    <font>
      <sz val="8"/>
      <name val="ＭＳ ゴシック"/>
      <family val="3"/>
      <charset val="128"/>
    </font>
    <font>
      <b/>
      <sz val="11"/>
      <color rgb="FFFF0000"/>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sz val="8"/>
      <color rgb="FFFF0000"/>
      <name val="ＭＳ 明朝"/>
      <family val="1"/>
      <charset val="128"/>
    </font>
    <font>
      <b/>
      <sz val="10"/>
      <color theme="1"/>
      <name val="ＭＳ Ｐゴシック"/>
      <family val="3"/>
      <charset val="128"/>
      <scheme val="minor"/>
    </font>
    <font>
      <b/>
      <sz val="9"/>
      <color theme="1"/>
      <name val="ＭＳ Ｐゴシック"/>
      <family val="3"/>
      <charset val="128"/>
      <scheme val="minor"/>
    </font>
    <font>
      <u/>
      <sz val="11"/>
      <color theme="10"/>
      <name val="ＭＳ Ｐゴシック"/>
      <family val="2"/>
      <charset val="128"/>
      <scheme val="minor"/>
    </font>
    <font>
      <sz val="12"/>
      <name val="ＭＳ Ｐゴシック"/>
      <family val="3"/>
      <charset val="128"/>
    </font>
    <font>
      <sz val="9"/>
      <color indexed="81"/>
      <name val="MS P ゴシック"/>
      <family val="3"/>
      <charset val="128"/>
    </font>
    <font>
      <sz val="12"/>
      <color rgb="FFFF0000"/>
      <name val="ＭＳ Ｐゴシック"/>
      <family val="3"/>
      <charset val="128"/>
    </font>
    <font>
      <sz val="18"/>
      <name val="ＭＳ Ｐゴシック"/>
      <family val="3"/>
      <charset val="128"/>
    </font>
    <font>
      <b/>
      <sz val="9"/>
      <color indexed="81"/>
      <name val="MS P ゴシック"/>
      <family val="3"/>
      <charset val="128"/>
    </font>
    <font>
      <b/>
      <sz val="12"/>
      <color theme="1"/>
      <name val="ＭＳ Ｐゴシック"/>
      <family val="3"/>
      <charset val="128"/>
      <scheme val="minor"/>
    </font>
    <font>
      <b/>
      <sz val="11"/>
      <name val="ＭＳ 明朝"/>
      <family val="1"/>
      <charset val="128"/>
    </font>
    <font>
      <b/>
      <sz val="11"/>
      <name val="ＭＳ Ｐ明朝"/>
      <family val="1"/>
      <charset val="128"/>
    </font>
    <font>
      <b/>
      <sz val="12"/>
      <name val="ＭＳ Ｐ明朝"/>
      <family val="1"/>
      <charset val="128"/>
    </font>
    <font>
      <b/>
      <sz val="11"/>
      <color theme="1"/>
      <name val="ＭＳ Ｐゴシック"/>
      <family val="3"/>
      <charset val="128"/>
    </font>
    <font>
      <b/>
      <sz val="10.5"/>
      <color theme="1"/>
      <name val="ＭＳ Ｐゴシック"/>
      <family val="3"/>
      <charset val="128"/>
      <scheme val="minor"/>
    </font>
    <font>
      <b/>
      <sz val="10.5"/>
      <name val="ＭＳ Ｐゴシック"/>
      <family val="3"/>
      <charset val="128"/>
    </font>
    <font>
      <sz val="10.5"/>
      <color theme="1"/>
      <name val="ＭＳ Ｐゴシック"/>
      <family val="3"/>
      <charset val="128"/>
      <scheme val="minor"/>
    </font>
    <font>
      <sz val="10.5"/>
      <name val="ＭＳ Ｐゴシック"/>
      <family val="3"/>
      <charset val="128"/>
    </font>
    <font>
      <sz val="10.5"/>
      <color theme="1"/>
      <name val="ＭＳ 明朝"/>
      <family val="1"/>
      <charset val="128"/>
    </font>
    <font>
      <b/>
      <sz val="18"/>
      <name val="ＭＳ ゴシック"/>
      <family val="3"/>
      <charset val="128"/>
    </font>
    <font>
      <b/>
      <sz val="18"/>
      <color theme="1"/>
      <name val="ＭＳ ゴシック"/>
      <family val="3"/>
      <charset val="128"/>
    </font>
    <font>
      <b/>
      <sz val="10.5"/>
      <color theme="1"/>
      <name val="ＭＳ Ｐゴシック"/>
      <family val="3"/>
      <charset val="128"/>
    </font>
    <font>
      <b/>
      <sz val="11"/>
      <color rgb="FFFF0000"/>
      <name val="ＭＳ 明朝"/>
      <family val="1"/>
      <charset val="128"/>
    </font>
    <font>
      <b/>
      <sz val="11"/>
      <color rgb="FFFF0000"/>
      <name val="ＭＳ Ｐゴシック"/>
      <family val="3"/>
      <charset val="128"/>
    </font>
    <font>
      <sz val="10.5"/>
      <color rgb="FFFF0000"/>
      <name val="ＭＳ Ｐゴシック"/>
      <family val="2"/>
      <charset val="128"/>
      <scheme val="minor"/>
    </font>
    <font>
      <b/>
      <sz val="12"/>
      <color rgb="FFFF0000"/>
      <name val="ＭＳ Ｐゴシック"/>
      <family val="3"/>
      <charset val="128"/>
    </font>
    <font>
      <sz val="10"/>
      <name val="ＭＳ Ｐゴシック"/>
      <family val="3"/>
      <charset val="128"/>
    </font>
    <font>
      <b/>
      <sz val="10.5"/>
      <color rgb="FFFF0000"/>
      <name val="ＭＳ Ｐゴシック"/>
      <family val="3"/>
      <charset val="128"/>
      <scheme val="minor"/>
    </font>
    <font>
      <sz val="14"/>
      <name val="ＭＳ Ｐゴシック"/>
      <family val="3"/>
      <charset val="128"/>
    </font>
    <font>
      <b/>
      <sz val="11"/>
      <color indexed="81"/>
      <name val="MS P ゴシック"/>
      <family val="3"/>
      <charset val="128"/>
    </font>
    <font>
      <sz val="11"/>
      <color indexed="81"/>
      <name val="MS P ゴシック"/>
      <family val="3"/>
      <charset val="128"/>
    </font>
  </fonts>
  <fills count="17">
    <fill>
      <patternFill patternType="none"/>
    </fill>
    <fill>
      <patternFill patternType="gray125"/>
    </fill>
    <fill>
      <patternFill patternType="solid">
        <fgColor rgb="FFFDFD63"/>
        <bgColor indexed="64"/>
      </patternFill>
    </fill>
    <fill>
      <patternFill patternType="solid">
        <fgColor theme="6" tint="0.39997558519241921"/>
        <bgColor indexed="64"/>
      </patternFill>
    </fill>
    <fill>
      <patternFill patternType="solid">
        <fgColor rgb="FF9FFC24"/>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AD6F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CCCCFF"/>
        <bgColor indexed="64"/>
      </patternFill>
    </fill>
    <fill>
      <patternFill patternType="solid">
        <fgColor theme="9" tint="0.59999389629810485"/>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49" fillId="0" borderId="0" applyNumberFormat="0" applyFill="0" applyBorder="0" applyAlignment="0" applyProtection="0">
      <alignment vertical="center"/>
    </xf>
  </cellStyleXfs>
  <cellXfs count="642">
    <xf numFmtId="0" fontId="0" fillId="0" borderId="0" xfId="0">
      <alignment vertical="center"/>
    </xf>
    <xf numFmtId="0" fontId="4" fillId="0" borderId="0" xfId="1" applyFont="1">
      <alignment vertical="center"/>
    </xf>
    <xf numFmtId="0" fontId="1" fillId="0" borderId="0" xfId="1">
      <alignment vertical="center"/>
    </xf>
    <xf numFmtId="0" fontId="4" fillId="0" borderId="0" xfId="2" applyFont="1" applyAlignment="1">
      <alignment vertical="center"/>
    </xf>
    <xf numFmtId="0" fontId="4" fillId="0" borderId="0" xfId="1" applyFont="1" applyAlignment="1">
      <alignment vertical="center" wrapText="1"/>
    </xf>
    <xf numFmtId="0" fontId="4" fillId="0" borderId="0" xfId="2" applyFont="1" applyAlignment="1">
      <alignment horizontal="left" vertical="center"/>
    </xf>
    <xf numFmtId="176" fontId="7" fillId="0" borderId="0" xfId="2" applyNumberFormat="1" applyFont="1" applyAlignment="1">
      <alignment vertical="center"/>
    </xf>
    <xf numFmtId="176" fontId="9" fillId="0" borderId="0" xfId="2" applyNumberFormat="1" applyFont="1" applyAlignment="1">
      <alignment horizontal="center" vertical="center"/>
    </xf>
    <xf numFmtId="0" fontId="1" fillId="0" borderId="0" xfId="2"/>
    <xf numFmtId="176" fontId="9" fillId="0" borderId="0" xfId="2" applyNumberFormat="1" applyFont="1" applyAlignment="1">
      <alignment vertical="center"/>
    </xf>
    <xf numFmtId="0" fontId="1" fillId="0" borderId="0" xfId="2" applyAlignment="1">
      <alignment vertical="center"/>
    </xf>
    <xf numFmtId="0" fontId="1" fillId="0" borderId="0" xfId="2" applyAlignment="1">
      <alignment wrapText="1"/>
    </xf>
    <xf numFmtId="0" fontId="4" fillId="0" borderId="0" xfId="2" applyFont="1" applyAlignment="1">
      <alignment horizontal="left"/>
    </xf>
    <xf numFmtId="0" fontId="9" fillId="0" borderId="0" xfId="2" applyFont="1" applyAlignment="1">
      <alignment vertical="top"/>
    </xf>
    <xf numFmtId="0" fontId="4" fillId="0" borderId="0" xfId="2" applyFont="1"/>
    <xf numFmtId="176" fontId="7" fillId="0" borderId="0" xfId="2" applyNumberFormat="1" applyFont="1" applyAlignment="1">
      <alignment vertical="top"/>
    </xf>
    <xf numFmtId="0" fontId="4" fillId="0" borderId="5" xfId="2" applyFont="1" applyBorder="1" applyAlignment="1">
      <alignment horizontal="left" vertical="center"/>
    </xf>
    <xf numFmtId="0" fontId="1" fillId="0" borderId="0" xfId="1" applyAlignment="1">
      <alignment horizontal="left" vertical="center"/>
    </xf>
    <xf numFmtId="178" fontId="11" fillId="0" borderId="0" xfId="2" applyNumberFormat="1" applyFont="1" applyAlignment="1">
      <alignment horizontal="right" wrapText="1"/>
    </xf>
    <xf numFmtId="178" fontId="13" fillId="0" borderId="0" xfId="2" applyNumberFormat="1" applyFont="1" applyAlignment="1">
      <alignment horizontal="right" wrapText="1"/>
    </xf>
    <xf numFmtId="0" fontId="4" fillId="0" borderId="0" xfId="2" applyFont="1" applyAlignment="1">
      <alignment horizontal="left" vertical="center" wrapText="1"/>
    </xf>
    <xf numFmtId="0" fontId="1" fillId="0" borderId="0" xfId="1" applyAlignment="1">
      <alignment horizontal="right" vertical="center"/>
    </xf>
    <xf numFmtId="176" fontId="10" fillId="0" borderId="0" xfId="2" applyNumberFormat="1" applyFont="1" applyAlignment="1">
      <alignment vertical="center" wrapText="1"/>
    </xf>
    <xf numFmtId="0" fontId="4" fillId="0" borderId="0" xfId="2" applyFont="1" applyAlignment="1">
      <alignment horizontal="center" vertical="center" wrapText="1"/>
    </xf>
    <xf numFmtId="0" fontId="0" fillId="0" borderId="0" xfId="0" applyAlignment="1">
      <alignment horizontal="center" vertical="center"/>
    </xf>
    <xf numFmtId="0" fontId="18" fillId="0" borderId="0" xfId="0" applyFont="1" applyAlignment="1">
      <alignment horizontal="center" vertical="center" wrapText="1"/>
    </xf>
    <xf numFmtId="0" fontId="18" fillId="0" borderId="0" xfId="0" applyFont="1">
      <alignment vertical="center"/>
    </xf>
    <xf numFmtId="178" fontId="4" fillId="0" borderId="0" xfId="2" applyNumberFormat="1" applyFont="1" applyAlignment="1">
      <alignment horizontal="left" wrapText="1"/>
    </xf>
    <xf numFmtId="178" fontId="19" fillId="0" borderId="0" xfId="2" applyNumberFormat="1" applyFont="1" applyAlignment="1">
      <alignment horizontal="right" wrapText="1"/>
    </xf>
    <xf numFmtId="0" fontId="4" fillId="0" borderId="0" xfId="1" applyFont="1" applyAlignment="1">
      <alignment horizontal="center" vertical="center"/>
    </xf>
    <xf numFmtId="0" fontId="8" fillId="0" borderId="0" xfId="1" applyFont="1" applyAlignment="1">
      <alignment horizontal="center" vertical="center"/>
    </xf>
    <xf numFmtId="0" fontId="24" fillId="0" borderId="0" xfId="1" applyFont="1" applyAlignment="1">
      <alignment horizontal="left" vertical="center"/>
    </xf>
    <xf numFmtId="178" fontId="14" fillId="0" borderId="0" xfId="2" applyNumberFormat="1" applyFont="1" applyAlignment="1">
      <alignment horizontal="right" wrapText="1"/>
    </xf>
    <xf numFmtId="0" fontId="6" fillId="0" borderId="0" xfId="1" applyFont="1" applyAlignment="1">
      <alignment horizontal="left" vertical="center"/>
    </xf>
    <xf numFmtId="0" fontId="20" fillId="0" borderId="0" xfId="0" applyFont="1">
      <alignment vertical="center"/>
    </xf>
    <xf numFmtId="0" fontId="18" fillId="0" borderId="10" xfId="0" applyFont="1" applyBorder="1" applyAlignment="1">
      <alignment horizontal="center" vertical="center" wrapText="1"/>
    </xf>
    <xf numFmtId="0" fontId="18" fillId="0" borderId="10" xfId="0" applyFont="1" applyBorder="1">
      <alignment vertical="center"/>
    </xf>
    <xf numFmtId="176" fontId="10" fillId="0" borderId="0" xfId="2" applyNumberFormat="1" applyFont="1" applyAlignment="1">
      <alignment wrapText="1"/>
    </xf>
    <xf numFmtId="0" fontId="1" fillId="0" borderId="0" xfId="1" applyAlignment="1"/>
    <xf numFmtId="0" fontId="15" fillId="0" borderId="0" xfId="1" applyFont="1" applyAlignment="1">
      <alignment horizontal="right" vertical="center"/>
    </xf>
    <xf numFmtId="0" fontId="4" fillId="0" borderId="5" xfId="2" applyFont="1" applyBorder="1" applyAlignment="1">
      <alignment horizontal="center" vertical="center"/>
    </xf>
    <xf numFmtId="0" fontId="4" fillId="0" borderId="3" xfId="2" applyFont="1" applyBorder="1" applyAlignment="1">
      <alignment horizontal="left" vertical="center" shrinkToFit="1"/>
    </xf>
    <xf numFmtId="178" fontId="19" fillId="2" borderId="2" xfId="2" applyNumberFormat="1" applyFont="1" applyFill="1" applyBorder="1" applyAlignment="1">
      <alignment horizontal="right" vertical="center" wrapText="1"/>
    </xf>
    <xf numFmtId="0" fontId="32" fillId="5" borderId="1" xfId="1" applyFont="1" applyFill="1" applyBorder="1" applyAlignment="1">
      <alignment horizontal="center" vertical="center"/>
    </xf>
    <xf numFmtId="0" fontId="33" fillId="5" borderId="1" xfId="1" applyFont="1" applyFill="1" applyBorder="1" applyAlignment="1">
      <alignment horizontal="center" vertical="center"/>
    </xf>
    <xf numFmtId="0" fontId="29" fillId="0" borderId="0" xfId="1" applyFont="1" applyAlignment="1">
      <alignment horizontal="left" vertical="center"/>
    </xf>
    <xf numFmtId="178" fontId="4" fillId="0" borderId="3" xfId="2" applyNumberFormat="1" applyFont="1" applyBorder="1" applyAlignment="1">
      <alignment horizontal="left" vertical="center" wrapText="1"/>
    </xf>
    <xf numFmtId="0" fontId="16" fillId="0" borderId="0" xfId="2" applyFont="1" applyAlignment="1">
      <alignment horizontal="left" vertical="center"/>
    </xf>
    <xf numFmtId="0" fontId="16" fillId="0" borderId="0" xfId="2" applyFont="1" applyAlignment="1">
      <alignment horizontal="left" vertical="center" wrapText="1"/>
    </xf>
    <xf numFmtId="0" fontId="16" fillId="0" borderId="0" xfId="2" applyFont="1" applyAlignment="1">
      <alignment horizontal="center" vertical="center" wrapText="1"/>
    </xf>
    <xf numFmtId="0" fontId="4" fillId="0" borderId="5" xfId="2" applyFont="1" applyBorder="1" applyAlignment="1">
      <alignment vertical="center"/>
    </xf>
    <xf numFmtId="41" fontId="4" fillId="2" borderId="2" xfId="2" applyNumberFormat="1" applyFont="1" applyFill="1" applyBorder="1" applyAlignment="1">
      <alignment horizontal="right" vertical="center"/>
    </xf>
    <xf numFmtId="0" fontId="4" fillId="0" borderId="0" xfId="1" applyFont="1" applyAlignment="1">
      <alignment horizontal="right"/>
    </xf>
    <xf numFmtId="0" fontId="38" fillId="0" borderId="0" xfId="1" applyFont="1">
      <alignment vertical="center"/>
    </xf>
    <xf numFmtId="38" fontId="6" fillId="2" borderId="2" xfId="3" applyFont="1" applyFill="1" applyBorder="1" applyAlignment="1">
      <alignment horizontal="right" vertical="center"/>
    </xf>
    <xf numFmtId="0" fontId="6" fillId="0" borderId="0" xfId="1" applyFont="1" applyAlignment="1">
      <alignment horizontal="center" vertical="center" wrapText="1"/>
    </xf>
    <xf numFmtId="0" fontId="4" fillId="0" borderId="0" xfId="1" applyFont="1" applyAlignment="1">
      <alignment horizontal="center" vertical="center" wrapText="1"/>
    </xf>
    <xf numFmtId="0" fontId="16" fillId="0" borderId="10" xfId="2" applyFont="1" applyBorder="1" applyAlignment="1">
      <alignment horizontal="left" vertical="center"/>
    </xf>
    <xf numFmtId="0" fontId="16" fillId="0" borderId="10" xfId="2" applyFont="1" applyBorder="1" applyAlignment="1">
      <alignment horizontal="left" vertical="center" wrapText="1"/>
    </xf>
    <xf numFmtId="0" fontId="16" fillId="0" borderId="10" xfId="2" applyFont="1" applyBorder="1" applyAlignment="1">
      <alignment horizontal="center" vertical="center" wrapText="1"/>
    </xf>
    <xf numFmtId="0" fontId="17" fillId="0" borderId="10" xfId="1" applyFont="1" applyBorder="1">
      <alignment vertical="center"/>
    </xf>
    <xf numFmtId="0" fontId="1" fillId="0" borderId="10" xfId="1" applyBorder="1">
      <alignment vertical="center"/>
    </xf>
    <xf numFmtId="0" fontId="15" fillId="0" borderId="10" xfId="1" applyFont="1" applyBorder="1" applyAlignment="1">
      <alignment horizontal="right" vertical="center"/>
    </xf>
    <xf numFmtId="178" fontId="14" fillId="0" borderId="10" xfId="2" applyNumberFormat="1" applyFont="1" applyBorder="1" applyAlignment="1">
      <alignment horizontal="right" wrapText="1"/>
    </xf>
    <xf numFmtId="0" fontId="4" fillId="0" borderId="10" xfId="2" applyFont="1" applyBorder="1" applyAlignment="1">
      <alignment horizontal="left"/>
    </xf>
    <xf numFmtId="0" fontId="1" fillId="0" borderId="3" xfId="1" applyBorder="1">
      <alignment vertical="center"/>
    </xf>
    <xf numFmtId="41" fontId="4" fillId="2" borderId="2" xfId="2" applyNumberFormat="1" applyFont="1" applyFill="1" applyBorder="1" applyAlignment="1">
      <alignment horizontal="center" vertical="center"/>
    </xf>
    <xf numFmtId="0" fontId="4" fillId="0" borderId="15" xfId="2" applyFont="1" applyBorder="1" applyAlignment="1">
      <alignment horizontal="center" vertical="center" wrapText="1"/>
    </xf>
    <xf numFmtId="178" fontId="4" fillId="0" borderId="15" xfId="2" applyNumberFormat="1" applyFont="1" applyBorder="1" applyAlignment="1">
      <alignment horizontal="right" wrapText="1"/>
    </xf>
    <xf numFmtId="0" fontId="32" fillId="5" borderId="3" xfId="1" applyFont="1" applyFill="1" applyBorder="1" applyAlignment="1">
      <alignment horizontal="center" vertical="center"/>
    </xf>
    <xf numFmtId="0" fontId="4" fillId="5" borderId="2" xfId="2" applyFont="1" applyFill="1" applyBorder="1" applyAlignment="1">
      <alignment horizontal="center" vertical="center" wrapText="1"/>
    </xf>
    <xf numFmtId="0" fontId="35" fillId="4" borderId="19" xfId="2" applyFont="1" applyFill="1" applyBorder="1" applyAlignment="1">
      <alignment horizontal="center" vertical="center" wrapText="1"/>
    </xf>
    <xf numFmtId="0" fontId="36" fillId="4" borderId="19" xfId="2" applyFont="1" applyFill="1" applyBorder="1" applyAlignment="1">
      <alignment horizontal="center" vertical="center" wrapText="1"/>
    </xf>
    <xf numFmtId="0" fontId="6" fillId="0" borderId="15" xfId="1" applyFont="1" applyBorder="1" applyAlignment="1">
      <alignment horizontal="center" vertical="center"/>
    </xf>
    <xf numFmtId="0" fontId="0" fillId="0" borderId="0" xfId="0" applyAlignment="1">
      <alignment vertical="center" wrapText="1"/>
    </xf>
    <xf numFmtId="49" fontId="0" fillId="6" borderId="4" xfId="0" applyNumberForma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40" fillId="0" borderId="1" xfId="0" applyFont="1" applyBorder="1" applyAlignment="1">
      <alignment vertical="center" wrapText="1"/>
    </xf>
    <xf numFmtId="0" fontId="0" fillId="0" borderId="1" xfId="0" applyBorder="1" applyAlignment="1">
      <alignment horizontal="center" vertical="center" wrapText="1"/>
    </xf>
    <xf numFmtId="0" fontId="44" fillId="0" borderId="0" xfId="0" applyFont="1" applyAlignment="1">
      <alignment vertical="center" wrapText="1"/>
    </xf>
    <xf numFmtId="0" fontId="45" fillId="0" borderId="0" xfId="0" applyFont="1" applyAlignment="1">
      <alignment vertical="center" wrapText="1"/>
    </xf>
    <xf numFmtId="49" fontId="44" fillId="0" borderId="0" xfId="0" applyNumberFormat="1" applyFont="1" applyAlignment="1">
      <alignment horizontal="center" vertical="center" wrapText="1"/>
    </xf>
    <xf numFmtId="49" fontId="44" fillId="0" borderId="0" xfId="0" applyNumberFormat="1" applyFont="1" applyAlignment="1">
      <alignment vertical="center" wrapText="1"/>
    </xf>
    <xf numFmtId="0" fontId="44" fillId="0" borderId="0" xfId="0" applyFont="1" applyAlignment="1">
      <alignment horizontal="left" vertical="center" wrapText="1"/>
    </xf>
    <xf numFmtId="0" fontId="44" fillId="0" borderId="0" xfId="0" applyFont="1" applyAlignment="1">
      <alignment horizontal="center" vertical="center" wrapText="1"/>
    </xf>
    <xf numFmtId="38" fontId="23" fillId="0" borderId="0" xfId="3" applyFont="1" applyFill="1" applyAlignment="1">
      <alignment horizontal="left" vertical="center" wrapText="1"/>
    </xf>
    <xf numFmtId="49" fontId="27" fillId="0" borderId="0" xfId="0" applyNumberFormat="1" applyFont="1" applyAlignment="1">
      <alignment horizontal="left" vertical="center"/>
    </xf>
    <xf numFmtId="49" fontId="0" fillId="0" borderId="0" xfId="0" applyNumberForma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49" fontId="1" fillId="0" borderId="0" xfId="1" applyNumberFormat="1">
      <alignment vertical="center"/>
    </xf>
    <xf numFmtId="0" fontId="4" fillId="0" borderId="2" xfId="2" applyFont="1" applyBorder="1" applyAlignment="1">
      <alignment horizontal="center" vertical="center" wrapText="1"/>
    </xf>
    <xf numFmtId="0" fontId="6" fillId="0" borderId="0" xfId="1" applyFont="1" applyAlignment="1">
      <alignment horizontal="center" vertical="center"/>
    </xf>
    <xf numFmtId="178" fontId="1" fillId="0" borderId="0" xfId="1" applyNumberFormat="1">
      <alignment vertical="center"/>
    </xf>
    <xf numFmtId="0" fontId="25" fillId="0" borderId="0" xfId="2" applyFont="1" applyAlignment="1">
      <alignment horizontal="left" vertical="center"/>
    </xf>
    <xf numFmtId="0" fontId="29" fillId="4" borderId="19" xfId="1" applyFont="1" applyFill="1" applyBorder="1" applyAlignment="1">
      <alignment horizontal="center" vertical="center" shrinkToFit="1"/>
    </xf>
    <xf numFmtId="0" fontId="18" fillId="0" borderId="0" xfId="0" applyFont="1" applyAlignment="1">
      <alignment horizontal="center" vertical="center"/>
    </xf>
    <xf numFmtId="0" fontId="25" fillId="0" borderId="0" xfId="2" applyFont="1" applyAlignment="1">
      <alignment horizontal="left" vertical="center" shrinkToFit="1"/>
    </xf>
    <xf numFmtId="0" fontId="47" fillId="0" borderId="0" xfId="0" applyFont="1" applyAlignment="1">
      <alignment horizontal="center" vertical="center"/>
    </xf>
    <xf numFmtId="0" fontId="29" fillId="0" borderId="0" xfId="1" applyFont="1" applyAlignment="1">
      <alignment horizontal="center" vertical="center" shrinkToFit="1"/>
    </xf>
    <xf numFmtId="0" fontId="48" fillId="0" borderId="0" xfId="0" applyFont="1" applyAlignment="1">
      <alignment horizontal="left" vertical="center"/>
    </xf>
    <xf numFmtId="0" fontId="48" fillId="0" borderId="0" xfId="0" applyFont="1" applyAlignment="1">
      <alignment horizontal="center" vertical="center"/>
    </xf>
    <xf numFmtId="0" fontId="41" fillId="0" borderId="0" xfId="2" applyFont="1" applyAlignment="1">
      <alignment horizontal="left" vertical="center" shrinkToFit="1"/>
    </xf>
    <xf numFmtId="0" fontId="0" fillId="0" borderId="10" xfId="0" applyBorder="1">
      <alignment vertical="center"/>
    </xf>
    <xf numFmtId="0" fontId="18" fillId="0" borderId="0" xfId="0" applyFont="1" applyAlignment="1"/>
    <xf numFmtId="0" fontId="43" fillId="0" borderId="0" xfId="0" applyFont="1" applyAlignment="1">
      <alignment vertical="center" wrapText="1"/>
    </xf>
    <xf numFmtId="0" fontId="18" fillId="0" borderId="15" xfId="0" applyFont="1" applyBorder="1" applyAlignment="1"/>
    <xf numFmtId="0" fontId="35" fillId="4" borderId="20" xfId="2" applyFont="1" applyFill="1" applyBorder="1" applyAlignment="1">
      <alignment horizontal="center" vertical="center" wrapText="1"/>
    </xf>
    <xf numFmtId="0" fontId="44" fillId="0" borderId="6" xfId="0" applyFont="1" applyBorder="1" applyAlignment="1">
      <alignment horizontal="left" vertical="center" wrapText="1"/>
    </xf>
    <xf numFmtId="178" fontId="4" fillId="2" borderId="6" xfId="2" applyNumberFormat="1" applyFont="1" applyFill="1" applyBorder="1" applyAlignment="1">
      <alignment horizontal="right" vertical="center" wrapText="1"/>
    </xf>
    <xf numFmtId="0" fontId="50" fillId="0" borderId="0" xfId="0" applyFont="1">
      <alignment vertical="center"/>
    </xf>
    <xf numFmtId="0" fontId="49" fillId="0" borderId="0" xfId="5">
      <alignment vertical="center"/>
    </xf>
    <xf numFmtId="0" fontId="50" fillId="0" borderId="24" xfId="0" applyFont="1" applyBorder="1">
      <alignment vertical="center"/>
    </xf>
    <xf numFmtId="0" fontId="26" fillId="0" borderId="0" xfId="0" applyFont="1" applyAlignment="1">
      <alignment horizontal="center" vertical="center"/>
    </xf>
    <xf numFmtId="0" fontId="50" fillId="0" borderId="5" xfId="0" applyFont="1" applyBorder="1">
      <alignment vertical="center"/>
    </xf>
    <xf numFmtId="0" fontId="50" fillId="0" borderId="3" xfId="0" applyFont="1" applyBorder="1">
      <alignment vertical="center"/>
    </xf>
    <xf numFmtId="0" fontId="50" fillId="0" borderId="5" xfId="1" applyFont="1" applyBorder="1">
      <alignment vertical="center"/>
    </xf>
    <xf numFmtId="0" fontId="50" fillId="0" borderId="0" xfId="0" applyFont="1" applyAlignment="1">
      <alignment horizontal="right" vertical="center"/>
    </xf>
    <xf numFmtId="177" fontId="50" fillId="0" borderId="0" xfId="0" applyNumberFormat="1" applyFont="1">
      <alignment vertical="center"/>
    </xf>
    <xf numFmtId="179" fontId="50" fillId="0" borderId="0" xfId="0" applyNumberFormat="1" applyFont="1">
      <alignment vertical="center"/>
    </xf>
    <xf numFmtId="0" fontId="50" fillId="0" borderId="14" xfId="0" applyFont="1" applyBorder="1" applyAlignment="1">
      <alignment vertical="center" wrapText="1"/>
    </xf>
    <xf numFmtId="0" fontId="50" fillId="0" borderId="10" xfId="0" applyFont="1" applyBorder="1">
      <alignment vertical="center"/>
    </xf>
    <xf numFmtId="0" fontId="50" fillId="0" borderId="15" xfId="0" applyFont="1" applyBorder="1">
      <alignment vertical="center"/>
    </xf>
    <xf numFmtId="0" fontId="50" fillId="0" borderId="10" xfId="1" applyFont="1" applyBorder="1">
      <alignment vertical="center"/>
    </xf>
    <xf numFmtId="0" fontId="50" fillId="0" borderId="10" xfId="1" applyFont="1" applyBorder="1" applyAlignment="1">
      <alignment horizontal="center" vertical="center"/>
    </xf>
    <xf numFmtId="0" fontId="0" fillId="0" borderId="3" xfId="0" applyBorder="1">
      <alignment vertical="center"/>
    </xf>
    <xf numFmtId="0" fontId="50" fillId="0" borderId="0" xfId="0" applyFont="1" applyAlignment="1">
      <alignment horizontal="left" vertical="center"/>
    </xf>
    <xf numFmtId="0" fontId="15" fillId="0" borderId="0" xfId="0" applyFont="1" applyAlignment="1">
      <alignment horizontal="right" vertical="center"/>
    </xf>
    <xf numFmtId="180" fontId="15" fillId="0" borderId="0" xfId="1" applyNumberFormat="1" applyFont="1">
      <alignment vertical="center"/>
    </xf>
    <xf numFmtId="0" fontId="0" fillId="0" borderId="5" xfId="0" applyBorder="1">
      <alignment vertical="center"/>
    </xf>
    <xf numFmtId="0" fontId="50" fillId="0" borderId="5" xfId="0" applyFont="1" applyBorder="1" applyAlignment="1">
      <alignment horizontal="center" vertical="center"/>
    </xf>
    <xf numFmtId="0" fontId="26" fillId="0" borderId="0" xfId="0" applyFont="1">
      <alignment vertical="center"/>
    </xf>
    <xf numFmtId="0" fontId="50" fillId="0" borderId="24" xfId="0" applyFont="1" applyBorder="1" applyAlignment="1">
      <alignment horizontal="center" vertical="center"/>
    </xf>
    <xf numFmtId="0" fontId="0" fillId="0" borderId="15" xfId="0" applyBorder="1">
      <alignment vertical="center"/>
    </xf>
    <xf numFmtId="176" fontId="10" fillId="0" borderId="6" xfId="2" applyNumberFormat="1" applyFont="1" applyBorder="1" applyAlignment="1">
      <alignment vertical="center" wrapText="1"/>
    </xf>
    <xf numFmtId="0" fontId="15" fillId="0" borderId="0" xfId="0" applyFont="1">
      <alignment vertical="center"/>
    </xf>
    <xf numFmtId="0" fontId="50" fillId="12" borderId="0" xfId="0" applyFont="1" applyFill="1">
      <alignment vertical="center"/>
    </xf>
    <xf numFmtId="0" fontId="4" fillId="5" borderId="8" xfId="2" applyFont="1" applyFill="1" applyBorder="1" applyAlignment="1">
      <alignment horizontal="center" vertical="center" wrapText="1"/>
    </xf>
    <xf numFmtId="180" fontId="50" fillId="0" borderId="9" xfId="0" applyNumberFormat="1" applyFont="1" applyBorder="1">
      <alignment vertical="center"/>
    </xf>
    <xf numFmtId="180" fontId="50" fillId="0" borderId="10" xfId="0" applyNumberFormat="1" applyFont="1" applyBorder="1">
      <alignment vertical="center"/>
    </xf>
    <xf numFmtId="0" fontId="1" fillId="4" borderId="19" xfId="1" applyFill="1" applyBorder="1">
      <alignment vertical="center"/>
    </xf>
    <xf numFmtId="180" fontId="19" fillId="2" borderId="2" xfId="2" applyNumberFormat="1" applyFont="1" applyFill="1" applyBorder="1" applyAlignment="1">
      <alignment horizontal="right" vertical="center" wrapText="1"/>
    </xf>
    <xf numFmtId="41" fontId="4" fillId="0" borderId="5" xfId="2" applyNumberFormat="1" applyFont="1" applyBorder="1" applyAlignment="1">
      <alignment horizontal="right" vertical="center" wrapText="1"/>
    </xf>
    <xf numFmtId="0" fontId="50" fillId="0" borderId="0" xfId="0" applyFont="1" applyAlignment="1">
      <alignment vertical="center" wrapText="1"/>
    </xf>
    <xf numFmtId="0" fontId="50" fillId="0" borderId="31" xfId="0" applyFont="1" applyBorder="1" applyAlignment="1">
      <alignment horizontal="right" vertical="center"/>
    </xf>
    <xf numFmtId="0" fontId="53" fillId="0" borderId="31" xfId="0" applyFont="1" applyBorder="1">
      <alignment vertical="center"/>
    </xf>
    <xf numFmtId="0" fontId="50" fillId="2" borderId="10" xfId="1" applyFont="1" applyFill="1" applyBorder="1" applyAlignment="1">
      <alignment vertical="center" shrinkToFit="1"/>
    </xf>
    <xf numFmtId="0" fontId="50" fillId="0" borderId="3" xfId="1" applyFont="1" applyBorder="1">
      <alignment vertical="center"/>
    </xf>
    <xf numFmtId="0" fontId="15" fillId="0" borderId="0" xfId="0" applyFont="1" applyAlignment="1">
      <alignment horizontal="center" vertical="center"/>
    </xf>
    <xf numFmtId="41" fontId="53" fillId="0" borderId="0" xfId="3" applyNumberFormat="1" applyFont="1" applyFill="1" applyBorder="1" applyAlignment="1">
      <alignment horizontal="right" vertical="center"/>
    </xf>
    <xf numFmtId="0" fontId="53" fillId="0" borderId="0" xfId="0" applyFont="1">
      <alignment vertical="center"/>
    </xf>
    <xf numFmtId="41" fontId="4" fillId="2" borderId="5" xfId="2" applyNumberFormat="1" applyFont="1" applyFill="1" applyBorder="1" applyAlignment="1">
      <alignment horizontal="right" vertical="center"/>
    </xf>
    <xf numFmtId="0" fontId="33" fillId="0" borderId="10" xfId="1" applyFont="1" applyBorder="1" applyAlignment="1">
      <alignment horizontal="center" vertical="center"/>
    </xf>
    <xf numFmtId="0" fontId="6" fillId="0" borderId="10" xfId="1" applyFont="1" applyBorder="1" applyAlignment="1">
      <alignment horizontal="left" vertical="center" wrapText="1"/>
    </xf>
    <xf numFmtId="0" fontId="32" fillId="0" borderId="10" xfId="1" applyFont="1" applyBorder="1" applyAlignment="1">
      <alignment horizontal="center" vertical="center"/>
    </xf>
    <xf numFmtId="0" fontId="4" fillId="0" borderId="10" xfId="1" applyFont="1" applyBorder="1" applyAlignment="1">
      <alignment horizontal="center" vertical="center" wrapText="1"/>
    </xf>
    <xf numFmtId="0" fontId="18" fillId="0" borderId="15" xfId="0" applyFont="1" applyBorder="1">
      <alignment vertical="center"/>
    </xf>
    <xf numFmtId="41" fontId="6" fillId="2" borderId="9" xfId="1" applyNumberFormat="1" applyFont="1" applyFill="1" applyBorder="1" applyAlignment="1">
      <alignment horizontal="right" vertical="center"/>
    </xf>
    <xf numFmtId="180" fontId="11" fillId="2" borderId="2" xfId="2" applyNumberFormat="1" applyFont="1" applyFill="1" applyBorder="1" applyAlignment="1">
      <alignment horizontal="right" vertical="center"/>
    </xf>
    <xf numFmtId="181" fontId="50" fillId="0" borderId="15" xfId="0" applyNumberFormat="1" applyFont="1" applyBorder="1" applyAlignment="1">
      <alignment horizontal="center" vertical="center"/>
    </xf>
    <xf numFmtId="49" fontId="4" fillId="0" borderId="1" xfId="2" applyNumberFormat="1" applyFont="1" applyBorder="1" applyAlignment="1">
      <alignment horizontal="center" vertical="center" wrapText="1"/>
    </xf>
    <xf numFmtId="3" fontId="50" fillId="2" borderId="10" xfId="1" applyNumberFormat="1" applyFont="1" applyFill="1" applyBorder="1" applyAlignment="1">
      <alignment vertical="center" shrinkToFit="1"/>
    </xf>
    <xf numFmtId="0" fontId="32" fillId="5" borderId="1" xfId="2" applyFont="1" applyFill="1" applyBorder="1" applyAlignment="1">
      <alignment horizontal="center" vertical="center"/>
    </xf>
    <xf numFmtId="0" fontId="4" fillId="0" borderId="0" xfId="1" applyFont="1" applyAlignment="1">
      <alignment vertical="top"/>
    </xf>
    <xf numFmtId="49" fontId="4" fillId="5" borderId="1" xfId="2" applyNumberFormat="1" applyFont="1" applyFill="1" applyBorder="1" applyAlignment="1">
      <alignment horizontal="center" vertical="center" wrapText="1"/>
    </xf>
    <xf numFmtId="177" fontId="4" fillId="2" borderId="2" xfId="2" applyNumberFormat="1" applyFont="1" applyFill="1" applyBorder="1" applyAlignment="1">
      <alignment horizontal="right" vertical="center"/>
    </xf>
    <xf numFmtId="0" fontId="18" fillId="4" borderId="19" xfId="0" applyFont="1" applyFill="1" applyBorder="1" applyAlignment="1">
      <alignment horizontal="center" vertical="center" shrinkToFit="1"/>
    </xf>
    <xf numFmtId="0" fontId="50" fillId="5" borderId="0" xfId="0" applyFont="1" applyFill="1">
      <alignment vertical="center"/>
    </xf>
    <xf numFmtId="0" fontId="0" fillId="8" borderId="1" xfId="0" applyFill="1" applyBorder="1" applyAlignment="1">
      <alignment horizontal="center" vertical="center" wrapText="1"/>
    </xf>
    <xf numFmtId="49" fontId="0" fillId="6" borderId="2" xfId="0" applyNumberFormat="1" applyFill="1" applyBorder="1" applyAlignment="1">
      <alignment vertical="center" wrapText="1"/>
    </xf>
    <xf numFmtId="0" fontId="0" fillId="0" borderId="4" xfId="0" applyBorder="1" applyAlignment="1">
      <alignment horizontal="center" vertical="center" wrapText="1"/>
    </xf>
    <xf numFmtId="41" fontId="0" fillId="0" borderId="1" xfId="0" applyNumberFormat="1" applyBorder="1" applyAlignment="1">
      <alignment horizontal="center" vertical="center" wrapText="1"/>
    </xf>
    <xf numFmtId="49" fontId="0" fillId="8" borderId="1" xfId="0" applyNumberFormat="1" applyFill="1" applyBorder="1" applyAlignment="1">
      <alignment horizontal="center" vertical="center" wrapText="1"/>
    </xf>
    <xf numFmtId="180" fontId="15" fillId="0" borderId="0" xfId="1" applyNumberFormat="1" applyFont="1" applyAlignment="1">
      <alignment vertical="center" shrinkToFit="1"/>
    </xf>
    <xf numFmtId="9" fontId="52" fillId="0" borderId="0" xfId="4" applyFont="1" applyBorder="1" applyAlignment="1">
      <alignment horizontal="center" vertical="center"/>
    </xf>
    <xf numFmtId="0" fontId="50" fillId="0" borderId="0" xfId="0" applyFont="1" applyAlignment="1">
      <alignment horizontal="center" vertical="center"/>
    </xf>
    <xf numFmtId="0" fontId="15" fillId="5" borderId="0" xfId="0" applyFont="1" applyFill="1">
      <alignment vertical="center"/>
    </xf>
    <xf numFmtId="0" fontId="15" fillId="12" borderId="0" xfId="0" applyFont="1" applyFill="1">
      <alignment vertical="center"/>
    </xf>
    <xf numFmtId="49" fontId="26" fillId="0" borderId="0" xfId="0" applyNumberFormat="1" applyFont="1" applyAlignment="1">
      <alignment horizontal="center" vertical="center"/>
    </xf>
    <xf numFmtId="0" fontId="52" fillId="0" borderId="0" xfId="0" applyFont="1">
      <alignment vertical="center"/>
    </xf>
    <xf numFmtId="0" fontId="50" fillId="14" borderId="0" xfId="0" applyFont="1" applyFill="1">
      <alignment vertical="center"/>
    </xf>
    <xf numFmtId="179" fontId="15" fillId="5" borderId="0" xfId="0" applyNumberFormat="1" applyFont="1" applyFill="1">
      <alignment vertical="center"/>
    </xf>
    <xf numFmtId="0" fontId="4" fillId="0" borderId="10" xfId="2" applyFont="1" applyBorder="1" applyAlignment="1">
      <alignment horizontal="left" vertical="center" shrinkToFit="1"/>
    </xf>
    <xf numFmtId="180" fontId="19" fillId="0" borderId="10" xfId="2" applyNumberFormat="1" applyFont="1" applyBorder="1" applyAlignment="1">
      <alignment horizontal="right" vertical="center" wrapText="1"/>
    </xf>
    <xf numFmtId="0" fontId="4" fillId="5" borderId="6" xfId="2" applyFont="1" applyFill="1" applyBorder="1" applyAlignment="1">
      <alignment vertical="center" textRotation="255" wrapText="1"/>
    </xf>
    <xf numFmtId="0" fontId="29" fillId="0" borderId="0" xfId="1" applyFont="1" applyAlignment="1">
      <alignment horizontal="right" vertical="center"/>
    </xf>
    <xf numFmtId="0" fontId="25" fillId="0" borderId="0" xfId="2" applyFont="1" applyAlignment="1">
      <alignment horizontal="left"/>
    </xf>
    <xf numFmtId="176" fontId="57" fillId="0" borderId="0" xfId="2" applyNumberFormat="1" applyFont="1" applyAlignment="1">
      <alignment vertical="top"/>
    </xf>
    <xf numFmtId="0" fontId="58" fillId="0" borderId="0" xfId="2" applyFont="1" applyAlignment="1">
      <alignment vertical="top"/>
    </xf>
    <xf numFmtId="0" fontId="29" fillId="0" borderId="0" xfId="1" applyFont="1">
      <alignment vertical="center"/>
    </xf>
    <xf numFmtId="0" fontId="40" fillId="0" borderId="10" xfId="0" applyFont="1" applyBorder="1">
      <alignment vertical="center"/>
    </xf>
    <xf numFmtId="0" fontId="25" fillId="0" borderId="10" xfId="1" applyFont="1" applyBorder="1">
      <alignment vertical="center"/>
    </xf>
    <xf numFmtId="181" fontId="50" fillId="0" borderId="5" xfId="0" applyNumberFormat="1" applyFont="1" applyBorder="1" applyAlignment="1">
      <alignment horizontal="center" vertical="center"/>
    </xf>
    <xf numFmtId="0" fontId="50" fillId="0" borderId="11" xfId="0" applyFont="1" applyBorder="1">
      <alignment vertical="center"/>
    </xf>
    <xf numFmtId="0" fontId="50" fillId="0" borderId="14" xfId="0" applyFont="1" applyBorder="1">
      <alignment vertical="center"/>
    </xf>
    <xf numFmtId="0" fontId="56" fillId="0" borderId="0" xfId="1" applyFont="1">
      <alignment vertical="center"/>
    </xf>
    <xf numFmtId="0" fontId="4" fillId="0" borderId="15" xfId="1" applyFont="1" applyBorder="1" applyAlignment="1">
      <alignment wrapText="1"/>
    </xf>
    <xf numFmtId="0" fontId="4" fillId="0" borderId="1" xfId="2" applyFont="1" applyBorder="1" applyAlignment="1">
      <alignment horizontal="center" vertical="center" wrapText="1"/>
    </xf>
    <xf numFmtId="0" fontId="35" fillId="0" borderId="1" xfId="2" applyFont="1" applyBorder="1" applyAlignment="1">
      <alignment horizontal="center" vertical="center" wrapText="1"/>
    </xf>
    <xf numFmtId="0" fontId="25" fillId="0" borderId="4" xfId="2" applyFont="1" applyBorder="1" applyAlignment="1">
      <alignment horizontal="center" vertical="center" wrapText="1"/>
    </xf>
    <xf numFmtId="0" fontId="26" fillId="4" borderId="19" xfId="1" applyFont="1" applyFill="1" applyBorder="1" applyAlignment="1">
      <alignment horizontal="center" vertical="center"/>
    </xf>
    <xf numFmtId="0" fontId="63" fillId="0" borderId="2" xfId="1" applyFont="1" applyBorder="1" applyAlignment="1">
      <alignment horizontal="center" vertical="center"/>
    </xf>
    <xf numFmtId="0" fontId="4" fillId="5" borderId="3" xfId="2" applyFont="1" applyFill="1" applyBorder="1" applyAlignment="1">
      <alignment horizontal="left" vertical="center" shrinkToFit="1"/>
    </xf>
    <xf numFmtId="178" fontId="21" fillId="5" borderId="3" xfId="2" applyNumberFormat="1" applyFont="1" applyFill="1" applyBorder="1" applyAlignment="1">
      <alignment horizontal="left" vertical="center" wrapText="1"/>
    </xf>
    <xf numFmtId="0" fontId="4" fillId="5" borderId="18" xfId="2" applyFont="1" applyFill="1" applyBorder="1" applyAlignment="1">
      <alignment horizontal="left"/>
    </xf>
    <xf numFmtId="0" fontId="8" fillId="0" borderId="1" xfId="1" applyFont="1" applyBorder="1" applyAlignment="1">
      <alignment horizontal="center" vertical="center"/>
    </xf>
    <xf numFmtId="0" fontId="4" fillId="0" borderId="13" xfId="2" applyFont="1" applyBorder="1" applyAlignment="1">
      <alignment horizontal="center" vertical="center" wrapText="1"/>
    </xf>
    <xf numFmtId="178" fontId="4" fillId="5" borderId="14" xfId="2" applyNumberFormat="1" applyFont="1" applyFill="1" applyBorder="1" applyAlignment="1">
      <alignment horizontal="left" vertical="center" wrapText="1"/>
    </xf>
    <xf numFmtId="178" fontId="4" fillId="0" borderId="14" xfId="2" applyNumberFormat="1" applyFont="1" applyBorder="1" applyAlignment="1">
      <alignment horizontal="left" vertical="center" wrapText="1"/>
    </xf>
    <xf numFmtId="0" fontId="4" fillId="0" borderId="11" xfId="2" applyFont="1" applyBorder="1" applyAlignment="1">
      <alignment horizontal="center" vertical="center" wrapText="1"/>
    </xf>
    <xf numFmtId="178" fontId="4" fillId="0" borderId="11" xfId="2" applyNumberFormat="1" applyFont="1" applyBorder="1" applyAlignment="1">
      <alignment horizontal="left" vertical="center" wrapText="1"/>
    </xf>
    <xf numFmtId="178" fontId="4" fillId="5" borderId="3" xfId="2" applyNumberFormat="1" applyFont="1" applyFill="1" applyBorder="1" applyAlignment="1">
      <alignment horizontal="left" vertical="center" wrapText="1"/>
    </xf>
    <xf numFmtId="0" fontId="4" fillId="0" borderId="4" xfId="2" applyFont="1" applyBorder="1" applyAlignment="1">
      <alignment horizontal="center" vertical="center" wrapText="1"/>
    </xf>
    <xf numFmtId="41" fontId="25" fillId="4" borderId="19" xfId="2" applyNumberFormat="1" applyFont="1" applyFill="1" applyBorder="1" applyAlignment="1">
      <alignment horizontal="center" vertical="center" wrapText="1"/>
    </xf>
    <xf numFmtId="41" fontId="56" fillId="0" borderId="3" xfId="1" applyNumberFormat="1" applyFont="1" applyBorder="1" applyAlignment="1">
      <alignment horizontal="center" vertical="center"/>
    </xf>
    <xf numFmtId="0" fontId="65" fillId="0" borderId="0" xfId="1" applyFont="1">
      <alignment vertical="center"/>
    </xf>
    <xf numFmtId="0" fontId="66" fillId="0" borderId="0" xfId="1" applyFont="1">
      <alignment vertical="center"/>
    </xf>
    <xf numFmtId="0" fontId="55" fillId="0" borderId="0" xfId="0" applyFont="1">
      <alignment vertical="center"/>
    </xf>
    <xf numFmtId="178" fontId="4" fillId="2" borderId="0" xfId="2" applyNumberFormat="1" applyFont="1" applyFill="1" applyAlignment="1">
      <alignment horizontal="right" vertical="center" wrapText="1"/>
    </xf>
    <xf numFmtId="0" fontId="4" fillId="0" borderId="5" xfId="2" applyFont="1" applyBorder="1" applyAlignment="1">
      <alignment horizontal="right" vertical="center" wrapText="1"/>
    </xf>
    <xf numFmtId="0" fontId="4" fillId="0" borderId="15" xfId="2" applyFont="1" applyBorder="1" applyAlignment="1">
      <alignment horizontal="right" vertical="center" wrapText="1"/>
    </xf>
    <xf numFmtId="49" fontId="64" fillId="0" borderId="2" xfId="2" applyNumberFormat="1" applyFont="1" applyBorder="1" applyAlignment="1">
      <alignment horizontal="center" vertical="center" wrapText="1"/>
    </xf>
    <xf numFmtId="0" fontId="64" fillId="0" borderId="1" xfId="1" applyFont="1" applyBorder="1" applyAlignment="1">
      <alignment horizontal="center" vertical="center" wrapText="1"/>
    </xf>
    <xf numFmtId="0" fontId="32" fillId="4" borderId="19" xfId="2" applyFont="1" applyFill="1" applyBorder="1" applyAlignment="1">
      <alignment horizontal="center" vertical="center" wrapText="1"/>
    </xf>
    <xf numFmtId="0" fontId="46" fillId="5" borderId="0" xfId="2" applyFont="1" applyFill="1" applyAlignment="1">
      <alignment horizontal="center" vertical="center" wrapText="1"/>
    </xf>
    <xf numFmtId="0" fontId="60" fillId="5" borderId="3" xfId="0" applyFont="1" applyFill="1" applyBorder="1" applyAlignment="1">
      <alignment horizontal="left" vertical="center"/>
    </xf>
    <xf numFmtId="0" fontId="63" fillId="4" borderId="19" xfId="1" applyFont="1" applyFill="1" applyBorder="1">
      <alignment vertical="center"/>
    </xf>
    <xf numFmtId="0" fontId="6" fillId="0" borderId="9" xfId="2" applyFont="1" applyBorder="1" applyAlignment="1">
      <alignment horizontal="center" vertical="center" wrapText="1"/>
    </xf>
    <xf numFmtId="41" fontId="4" fillId="2" borderId="13" xfId="2" applyNumberFormat="1" applyFont="1" applyFill="1" applyBorder="1" applyAlignment="1">
      <alignment horizontal="right" vertical="center"/>
    </xf>
    <xf numFmtId="0" fontId="6" fillId="0" borderId="49" xfId="2" applyFont="1" applyBorder="1" applyAlignment="1">
      <alignment horizontal="center" vertical="center" wrapText="1"/>
    </xf>
    <xf numFmtId="178" fontId="4" fillId="0" borderId="15" xfId="2" applyNumberFormat="1" applyFont="1" applyBorder="1" applyAlignment="1">
      <alignment horizontal="left" shrinkToFit="1"/>
    </xf>
    <xf numFmtId="178" fontId="4" fillId="0" borderId="5" xfId="2" applyNumberFormat="1" applyFont="1" applyBorder="1" applyAlignment="1">
      <alignment horizontal="left" vertical="center" shrinkToFit="1"/>
    </xf>
    <xf numFmtId="178" fontId="4" fillId="0" borderId="3" xfId="2" applyNumberFormat="1" applyFont="1" applyBorder="1" applyAlignment="1">
      <alignment horizontal="left" vertical="center" shrinkToFit="1"/>
    </xf>
    <xf numFmtId="178" fontId="4" fillId="5" borderId="3" xfId="2" applyNumberFormat="1" applyFont="1" applyFill="1" applyBorder="1" applyAlignment="1">
      <alignment horizontal="left" vertical="center" shrinkToFit="1"/>
    </xf>
    <xf numFmtId="0" fontId="63" fillId="5" borderId="3" xfId="2" applyFont="1" applyFill="1" applyBorder="1" applyAlignment="1">
      <alignment horizontal="left" vertical="center" shrinkToFit="1"/>
    </xf>
    <xf numFmtId="0" fontId="45" fillId="0" borderId="0" xfId="0" applyFont="1" applyAlignment="1">
      <alignment horizontal="left" vertical="center"/>
    </xf>
    <xf numFmtId="0" fontId="25" fillId="0" borderId="19" xfId="1" applyFont="1" applyBorder="1" applyAlignment="1">
      <alignment horizontal="center" vertical="center" wrapText="1"/>
    </xf>
    <xf numFmtId="49" fontId="4" fillId="5" borderId="3" xfId="2" applyNumberFormat="1" applyFont="1" applyFill="1" applyBorder="1" applyAlignment="1">
      <alignment horizontal="center" vertical="center" wrapText="1"/>
    </xf>
    <xf numFmtId="41" fontId="4" fillId="5" borderId="2" xfId="2" applyNumberFormat="1" applyFont="1" applyFill="1" applyBorder="1" applyAlignment="1">
      <alignment horizontal="right" vertical="center"/>
    </xf>
    <xf numFmtId="0" fontId="4" fillId="5" borderId="5" xfId="2" applyFont="1" applyFill="1" applyBorder="1" applyAlignment="1">
      <alignment vertical="center"/>
    </xf>
    <xf numFmtId="0" fontId="4" fillId="5" borderId="5" xfId="2" applyFont="1" applyFill="1" applyBorder="1" applyAlignment="1">
      <alignment horizontal="left" vertical="center"/>
    </xf>
    <xf numFmtId="0" fontId="25" fillId="4" borderId="19" xfId="2" applyFont="1" applyFill="1" applyBorder="1" applyAlignment="1">
      <alignment horizontal="center" vertical="center" wrapText="1"/>
    </xf>
    <xf numFmtId="0" fontId="4" fillId="4" borderId="19" xfId="2" applyFont="1" applyFill="1" applyBorder="1" applyAlignment="1">
      <alignment horizontal="center" vertical="center" wrapText="1"/>
    </xf>
    <xf numFmtId="0" fontId="16" fillId="5" borderId="50" xfId="2" applyFont="1" applyFill="1" applyBorder="1" applyAlignment="1">
      <alignment horizontal="center" vertical="center" wrapText="1"/>
    </xf>
    <xf numFmtId="181" fontId="50" fillId="0" borderId="15" xfId="0" applyNumberFormat="1" applyFont="1" applyBorder="1">
      <alignment vertical="center"/>
    </xf>
    <xf numFmtId="41" fontId="4" fillId="4" borderId="2" xfId="2" applyNumberFormat="1" applyFont="1" applyFill="1" applyBorder="1" applyAlignment="1">
      <alignment horizontal="center" vertical="center"/>
    </xf>
    <xf numFmtId="0" fontId="64" fillId="0" borderId="5" xfId="1" applyFont="1" applyBorder="1" applyAlignment="1">
      <alignment horizontal="center" vertical="center" wrapText="1"/>
    </xf>
    <xf numFmtId="0" fontId="16" fillId="5" borderId="0" xfId="2" applyFont="1" applyFill="1" applyAlignment="1">
      <alignment horizontal="center" vertical="center" shrinkToFit="1"/>
    </xf>
    <xf numFmtId="41" fontId="16" fillId="2" borderId="2" xfId="2" applyNumberFormat="1" applyFont="1" applyFill="1" applyBorder="1" applyAlignment="1">
      <alignment horizontal="center" vertical="center"/>
    </xf>
    <xf numFmtId="0" fontId="17" fillId="0" borderId="3" xfId="1" applyFont="1" applyBorder="1">
      <alignment vertical="center"/>
    </xf>
    <xf numFmtId="41" fontId="16" fillId="2" borderId="2" xfId="2" applyNumberFormat="1" applyFont="1" applyFill="1" applyBorder="1" applyAlignment="1">
      <alignment horizontal="right" vertical="center"/>
    </xf>
    <xf numFmtId="0" fontId="16" fillId="0" borderId="3" xfId="2" applyFont="1" applyBorder="1" applyAlignment="1">
      <alignment horizontal="left" vertical="center" shrinkToFit="1"/>
    </xf>
    <xf numFmtId="3" fontId="50" fillId="15" borderId="5" xfId="1" applyNumberFormat="1" applyFont="1" applyFill="1" applyBorder="1" applyAlignment="1">
      <alignment vertical="center" shrinkToFit="1"/>
    </xf>
    <xf numFmtId="0" fontId="4" fillId="0" borderId="5" xfId="1" applyFont="1" applyBorder="1">
      <alignment vertical="center"/>
    </xf>
    <xf numFmtId="0" fontId="71" fillId="0" borderId="0" xfId="0" applyFont="1">
      <alignment vertical="center"/>
    </xf>
    <xf numFmtId="0" fontId="70" fillId="0" borderId="3" xfId="0" applyFont="1" applyBorder="1" applyAlignment="1">
      <alignment horizontal="center" vertical="center" wrapText="1"/>
    </xf>
    <xf numFmtId="0" fontId="21" fillId="0" borderId="5" xfId="2" applyFont="1" applyBorder="1" applyAlignment="1">
      <alignment horizontal="center" vertical="center" wrapText="1"/>
    </xf>
    <xf numFmtId="0" fontId="50" fillId="0" borderId="5" xfId="1" applyFont="1" applyBorder="1" applyAlignment="1">
      <alignment horizontal="center" vertical="center"/>
    </xf>
    <xf numFmtId="0" fontId="50" fillId="0" borderId="17" xfId="0" applyFont="1" applyBorder="1">
      <alignment vertical="center"/>
    </xf>
    <xf numFmtId="0" fontId="50" fillId="0" borderId="18" xfId="0" applyFont="1" applyBorder="1">
      <alignment vertical="center"/>
    </xf>
    <xf numFmtId="38" fontId="74" fillId="0" borderId="0" xfId="3" applyFont="1" applyBorder="1" applyAlignment="1">
      <alignment horizontal="center" vertical="center"/>
    </xf>
    <xf numFmtId="0" fontId="52" fillId="0" borderId="5" xfId="0" applyFont="1" applyBorder="1" applyAlignment="1">
      <alignment horizontal="center" vertical="center" shrinkToFit="1"/>
    </xf>
    <xf numFmtId="0" fontId="52" fillId="0" borderId="3" xfId="0" applyFont="1" applyBorder="1" applyAlignment="1">
      <alignment horizontal="center" vertical="center" shrinkToFit="1"/>
    </xf>
    <xf numFmtId="49" fontId="44" fillId="6" borderId="2" xfId="0" applyNumberFormat="1" applyFont="1" applyFill="1" applyBorder="1" applyAlignment="1">
      <alignment horizontal="center" vertical="center" wrapText="1"/>
    </xf>
    <xf numFmtId="49" fontId="44" fillId="6" borderId="5"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8" xfId="0" applyFill="1" applyBorder="1" applyAlignment="1">
      <alignment horizontal="center" vertical="center" wrapText="1"/>
    </xf>
    <xf numFmtId="0" fontId="52" fillId="0" borderId="15" xfId="0" applyFont="1" applyBorder="1" applyAlignment="1">
      <alignment horizontal="center" vertical="center" shrinkToFit="1"/>
    </xf>
    <xf numFmtId="0" fontId="52" fillId="0" borderId="14" xfId="0" applyFont="1" applyBorder="1" applyAlignment="1">
      <alignment horizontal="center" vertical="center" shrinkToFit="1"/>
    </xf>
    <xf numFmtId="181" fontId="50" fillId="16" borderId="1" xfId="0" applyNumberFormat="1" applyFont="1" applyFill="1" applyBorder="1" applyAlignment="1">
      <alignment horizontal="center" vertical="center"/>
    </xf>
    <xf numFmtId="181" fontId="50" fillId="15" borderId="15" xfId="0" applyNumberFormat="1" applyFont="1" applyFill="1" applyBorder="1" applyAlignment="1">
      <alignment horizontal="center" vertical="center"/>
    </xf>
    <xf numFmtId="180" fontId="50" fillId="0" borderId="0" xfId="0" applyNumberFormat="1" applyFont="1">
      <alignment vertical="center"/>
    </xf>
    <xf numFmtId="180" fontId="50" fillId="0" borderId="2" xfId="0" applyNumberFormat="1" applyFont="1" applyBorder="1" applyAlignment="1">
      <alignment horizontal="right" vertical="center" shrinkToFit="1"/>
    </xf>
    <xf numFmtId="180" fontId="50" fillId="0" borderId="5" xfId="0" applyNumberFormat="1" applyFont="1" applyBorder="1" applyAlignment="1">
      <alignment horizontal="right" vertical="center" shrinkToFit="1"/>
    </xf>
    <xf numFmtId="180" fontId="50" fillId="2" borderId="2" xfId="3" applyNumberFormat="1" applyFont="1" applyFill="1" applyBorder="1" applyAlignment="1">
      <alignment horizontal="right" vertical="center" shrinkToFit="1"/>
    </xf>
    <xf numFmtId="180" fontId="50" fillId="2" borderId="5" xfId="3" applyNumberFormat="1" applyFont="1" applyFill="1" applyBorder="1" applyAlignment="1">
      <alignment horizontal="right" vertical="center" shrinkToFit="1"/>
    </xf>
    <xf numFmtId="0" fontId="50" fillId="0" borderId="1" xfId="0" applyFont="1" applyBorder="1" applyAlignment="1">
      <alignment horizontal="left" vertical="center"/>
    </xf>
    <xf numFmtId="180" fontId="50" fillId="0" borderId="2" xfId="3" applyNumberFormat="1" applyFont="1" applyBorder="1" applyAlignment="1">
      <alignment horizontal="right" vertical="center" shrinkToFit="1"/>
    </xf>
    <xf numFmtId="180" fontId="50" fillId="0" borderId="5" xfId="3" applyNumberFormat="1" applyFont="1" applyBorder="1" applyAlignment="1">
      <alignment horizontal="right" vertical="center" shrinkToFit="1"/>
    </xf>
    <xf numFmtId="180" fontId="50" fillId="2" borderId="2" xfId="3" applyNumberFormat="1" applyFont="1" applyFill="1" applyBorder="1" applyAlignment="1">
      <alignment vertical="center" shrinkToFit="1"/>
    </xf>
    <xf numFmtId="180" fontId="50" fillId="2" borderId="5" xfId="3" applyNumberFormat="1" applyFont="1" applyFill="1" applyBorder="1" applyAlignment="1">
      <alignment vertical="center" shrinkToFit="1"/>
    </xf>
    <xf numFmtId="0" fontId="50" fillId="0" borderId="32" xfId="0" applyFont="1" applyBorder="1" applyAlignment="1">
      <alignment horizontal="left" vertical="center"/>
    </xf>
    <xf numFmtId="177" fontId="50" fillId="0" borderId="33" xfId="0" applyNumberFormat="1" applyFont="1" applyBorder="1" applyAlignment="1">
      <alignment vertical="center" shrinkToFit="1"/>
    </xf>
    <xf numFmtId="177" fontId="50" fillId="0" borderId="34" xfId="0" applyNumberFormat="1" applyFont="1" applyBorder="1" applyAlignment="1">
      <alignment vertical="center" shrinkToFit="1"/>
    </xf>
    <xf numFmtId="0" fontId="50" fillId="0" borderId="33" xfId="0" applyFont="1" applyBorder="1" applyAlignment="1">
      <alignment horizontal="left" vertical="center"/>
    </xf>
    <xf numFmtId="0" fontId="50" fillId="0" borderId="34" xfId="0" applyFont="1" applyBorder="1" applyAlignment="1">
      <alignment horizontal="left" vertical="center"/>
    </xf>
    <xf numFmtId="0" fontId="50" fillId="0" borderId="35" xfId="0" applyFont="1" applyBorder="1" applyAlignment="1">
      <alignment horizontal="left" vertical="center"/>
    </xf>
    <xf numFmtId="0" fontId="50" fillId="0" borderId="7" xfId="0" applyFont="1" applyBorder="1" applyAlignment="1">
      <alignment horizontal="right" vertical="center"/>
    </xf>
    <xf numFmtId="0" fontId="50" fillId="0" borderId="6" xfId="0" applyFont="1" applyBorder="1" applyAlignment="1">
      <alignment horizontal="right" vertical="center"/>
    </xf>
    <xf numFmtId="177" fontId="50" fillId="0" borderId="39" xfId="0" applyNumberFormat="1" applyFont="1" applyBorder="1" applyAlignment="1">
      <alignment vertical="center" shrinkToFit="1"/>
    </xf>
    <xf numFmtId="177" fontId="50" fillId="0" borderId="40" xfId="0" applyNumberFormat="1" applyFont="1" applyBorder="1" applyAlignment="1">
      <alignment vertical="center" shrinkToFit="1"/>
    </xf>
    <xf numFmtId="177" fontId="50" fillId="0" borderId="41" xfId="0" applyNumberFormat="1" applyFont="1" applyBorder="1" applyAlignment="1">
      <alignment vertical="center" shrinkToFit="1"/>
    </xf>
    <xf numFmtId="0" fontId="50" fillId="0" borderId="0" xfId="0" applyFont="1" applyAlignment="1">
      <alignment horizontal="left" vertical="center"/>
    </xf>
    <xf numFmtId="0" fontId="50" fillId="0" borderId="12" xfId="0" applyFont="1" applyBorder="1" applyAlignment="1">
      <alignment horizontal="left" vertical="center"/>
    </xf>
    <xf numFmtId="0" fontId="15" fillId="0" borderId="42" xfId="0" applyFont="1" applyBorder="1" applyAlignment="1">
      <alignment horizontal="right" vertical="center"/>
    </xf>
    <xf numFmtId="0" fontId="15" fillId="0" borderId="43" xfId="0" applyFont="1" applyBorder="1" applyAlignment="1">
      <alignment horizontal="right" vertical="center"/>
    </xf>
    <xf numFmtId="0" fontId="15" fillId="0" borderId="22" xfId="0" applyFont="1" applyBorder="1" applyAlignment="1">
      <alignment horizontal="right" vertical="center"/>
    </xf>
    <xf numFmtId="180" fontId="15" fillId="0" borderId="16" xfId="1" applyNumberFormat="1" applyFont="1" applyBorder="1" applyAlignment="1">
      <alignment vertical="center" shrinkToFit="1"/>
    </xf>
    <xf numFmtId="180" fontId="15" fillId="0" borderId="17" xfId="1" applyNumberFormat="1" applyFont="1" applyBorder="1" applyAlignment="1">
      <alignment vertical="center" shrinkToFit="1"/>
    </xf>
    <xf numFmtId="180" fontId="15" fillId="0" borderId="18" xfId="1" applyNumberFormat="1" applyFont="1" applyBorder="1" applyAlignment="1">
      <alignment vertical="center" shrinkToFit="1"/>
    </xf>
    <xf numFmtId="9" fontId="52" fillId="0" borderId="16" xfId="4" applyFont="1" applyBorder="1" applyAlignment="1">
      <alignment horizontal="center" vertical="center"/>
    </xf>
    <xf numFmtId="9" fontId="52" fillId="0" borderId="17" xfId="4" applyFont="1" applyBorder="1" applyAlignment="1">
      <alignment horizontal="center" vertical="center"/>
    </xf>
    <xf numFmtId="0" fontId="50" fillId="0" borderId="17" xfId="0" applyFont="1" applyBorder="1" applyAlignment="1">
      <alignment horizontal="center" vertical="center"/>
    </xf>
    <xf numFmtId="0" fontId="50" fillId="0" borderId="18" xfId="0" applyFont="1" applyBorder="1" applyAlignment="1">
      <alignment horizontal="center" vertical="center"/>
    </xf>
    <xf numFmtId="0" fontId="50" fillId="5" borderId="1" xfId="0" applyFont="1" applyFill="1" applyBorder="1" applyAlignment="1">
      <alignment horizontal="center" vertical="center"/>
    </xf>
    <xf numFmtId="0" fontId="50" fillId="5" borderId="4" xfId="0" applyFont="1" applyFill="1" applyBorder="1" applyAlignment="1">
      <alignment horizontal="center" vertical="center"/>
    </xf>
    <xf numFmtId="0" fontId="50" fillId="5" borderId="2" xfId="0" applyFont="1" applyFill="1" applyBorder="1" applyAlignment="1">
      <alignment horizontal="center" vertical="center"/>
    </xf>
    <xf numFmtId="0" fontId="50" fillId="5" borderId="5" xfId="0" applyFont="1" applyFill="1" applyBorder="1" applyAlignment="1">
      <alignment horizontal="center" vertical="center"/>
    </xf>
    <xf numFmtId="0" fontId="50" fillId="0" borderId="9" xfId="0" applyFont="1" applyBorder="1" applyAlignment="1">
      <alignment horizontal="center" vertical="center" textRotation="255"/>
    </xf>
    <xf numFmtId="0" fontId="50" fillId="0" borderId="10" xfId="0" applyFont="1" applyBorder="1" applyAlignment="1">
      <alignment horizontal="center" vertical="center" textRotation="255"/>
    </xf>
    <xf numFmtId="0" fontId="50" fillId="0" borderId="11" xfId="0" applyFont="1" applyBorder="1" applyAlignment="1">
      <alignment horizontal="center" vertical="center" textRotation="255"/>
    </xf>
    <xf numFmtId="0" fontId="50" fillId="0" borderId="6" xfId="0" applyFont="1" applyBorder="1" applyAlignment="1">
      <alignment horizontal="center" vertical="center" textRotation="255"/>
    </xf>
    <xf numFmtId="0" fontId="50" fillId="0" borderId="0" xfId="0" applyFont="1" applyAlignment="1">
      <alignment horizontal="center" vertical="center" textRotation="255"/>
    </xf>
    <xf numFmtId="0" fontId="50" fillId="0" borderId="12" xfId="0" applyFont="1" applyBorder="1" applyAlignment="1">
      <alignment horizontal="center" vertical="center" textRotation="255"/>
    </xf>
    <xf numFmtId="0" fontId="50" fillId="0" borderId="13" xfId="0" applyFont="1" applyBorder="1" applyAlignment="1">
      <alignment horizontal="center" vertical="center" textRotation="255"/>
    </xf>
    <xf numFmtId="0" fontId="50" fillId="0" borderId="15" xfId="0" applyFont="1" applyBorder="1" applyAlignment="1">
      <alignment horizontal="center" vertical="center" textRotation="255"/>
    </xf>
    <xf numFmtId="0" fontId="50" fillId="0" borderId="14" xfId="0" applyFont="1" applyBorder="1" applyAlignment="1">
      <alignment horizontal="center" vertical="center" textRotation="255"/>
    </xf>
    <xf numFmtId="0" fontId="50" fillId="0" borderId="2" xfId="0" applyFont="1" applyBorder="1" applyAlignment="1">
      <alignment horizontal="left" vertical="center"/>
    </xf>
    <xf numFmtId="0" fontId="50" fillId="0" borderId="5" xfId="0" applyFont="1" applyBorder="1" applyAlignment="1">
      <alignment horizontal="left" vertical="center"/>
    </xf>
    <xf numFmtId="0" fontId="50" fillId="0" borderId="3" xfId="0" applyFont="1" applyBorder="1" applyAlignment="1">
      <alignment horizontal="left" vertical="center"/>
    </xf>
    <xf numFmtId="180" fontId="50" fillId="0" borderId="9" xfId="1" applyNumberFormat="1" applyFont="1" applyBorder="1" applyAlignment="1">
      <alignment vertical="center" shrinkToFit="1"/>
    </xf>
    <xf numFmtId="180" fontId="50" fillId="0" borderId="10" xfId="1" applyNumberFormat="1" applyFont="1" applyBorder="1" applyAlignment="1">
      <alignment vertical="center" shrinkToFit="1"/>
    </xf>
    <xf numFmtId="180" fontId="50" fillId="0" borderId="11" xfId="1" applyNumberFormat="1" applyFont="1" applyBorder="1" applyAlignment="1">
      <alignment vertical="center" shrinkToFit="1"/>
    </xf>
    <xf numFmtId="3" fontId="50" fillId="11" borderId="2" xfId="1" applyNumberFormat="1" applyFont="1" applyFill="1" applyBorder="1" applyAlignment="1">
      <alignment vertical="center" shrinkToFit="1"/>
    </xf>
    <xf numFmtId="3" fontId="50" fillId="11" borderId="5" xfId="1" applyNumberFormat="1" applyFont="1" applyFill="1" applyBorder="1" applyAlignment="1">
      <alignment vertical="center" shrinkToFit="1"/>
    </xf>
    <xf numFmtId="177" fontId="50" fillId="0" borderId="2" xfId="0" applyNumberFormat="1" applyFont="1" applyBorder="1" applyAlignment="1">
      <alignment vertical="center" shrinkToFit="1"/>
    </xf>
    <xf numFmtId="177" fontId="50" fillId="0" borderId="5" xfId="0" applyNumberFormat="1" applyFont="1" applyBorder="1" applyAlignment="1">
      <alignment vertical="center" shrinkToFit="1"/>
    </xf>
    <xf numFmtId="177" fontId="50" fillId="0" borderId="3" xfId="0" applyNumberFormat="1" applyFont="1" applyBorder="1" applyAlignment="1">
      <alignment vertical="center" shrinkToFit="1"/>
    </xf>
    <xf numFmtId="0" fontId="50" fillId="0" borderId="1" xfId="0" applyFont="1" applyBorder="1" applyAlignment="1">
      <alignment horizontal="right" vertical="center"/>
    </xf>
    <xf numFmtId="177" fontId="50" fillId="0" borderId="13" xfId="0" applyNumberFormat="1" applyFont="1" applyBorder="1" applyAlignment="1">
      <alignment vertical="center" shrinkToFit="1"/>
    </xf>
    <xf numFmtId="177" fontId="50" fillId="0" borderId="15" xfId="0" applyNumberFormat="1" applyFont="1" applyBorder="1" applyAlignment="1">
      <alignment vertical="center" shrinkToFit="1"/>
    </xf>
    <xf numFmtId="0" fontId="50" fillId="5" borderId="3" xfId="0" applyFont="1" applyFill="1" applyBorder="1" applyAlignment="1">
      <alignment horizontal="center" vertical="center"/>
    </xf>
    <xf numFmtId="180" fontId="50" fillId="0" borderId="2" xfId="1" applyNumberFormat="1" applyFont="1" applyBorder="1" applyAlignment="1">
      <alignment vertical="center" shrinkToFit="1"/>
    </xf>
    <xf numFmtId="180" fontId="50" fillId="0" borderId="5" xfId="1" applyNumberFormat="1" applyFont="1" applyBorder="1" applyAlignment="1">
      <alignment vertical="center" shrinkToFit="1"/>
    </xf>
    <xf numFmtId="180" fontId="50" fillId="0" borderId="3" xfId="1" applyNumberFormat="1" applyFont="1" applyBorder="1" applyAlignment="1">
      <alignment vertical="center" shrinkToFit="1"/>
    </xf>
    <xf numFmtId="0" fontId="50" fillId="0" borderId="2" xfId="0" applyFont="1" applyBorder="1" applyAlignment="1">
      <alignment horizontal="right" vertical="center"/>
    </xf>
    <xf numFmtId="0" fontId="50" fillId="0" borderId="5" xfId="0" applyFont="1" applyBorder="1" applyAlignment="1">
      <alignment horizontal="right" vertical="center"/>
    </xf>
    <xf numFmtId="0" fontId="50" fillId="0" borderId="3" xfId="0" applyFont="1" applyBorder="1" applyAlignment="1">
      <alignment horizontal="right" vertical="center"/>
    </xf>
    <xf numFmtId="181" fontId="50" fillId="0" borderId="5" xfId="0" applyNumberFormat="1" applyFont="1" applyBorder="1" applyAlignment="1">
      <alignment horizontal="center" vertical="center"/>
    </xf>
    <xf numFmtId="0" fontId="52" fillId="0" borderId="5" xfId="0" applyFont="1" applyBorder="1" applyAlignment="1">
      <alignment horizontal="center" vertical="center" shrinkToFit="1"/>
    </xf>
    <xf numFmtId="0" fontId="52" fillId="0" borderId="3" xfId="0" applyFont="1" applyBorder="1" applyAlignment="1">
      <alignment horizontal="center" vertical="center" shrinkToFit="1"/>
    </xf>
    <xf numFmtId="0" fontId="50" fillId="0" borderId="2" xfId="1" applyFont="1" applyBorder="1" applyAlignment="1">
      <alignment horizontal="right" vertical="center"/>
    </xf>
    <xf numFmtId="0" fontId="50" fillId="0" borderId="5" xfId="1" applyFont="1" applyBorder="1" applyAlignment="1">
      <alignment horizontal="right" vertical="center"/>
    </xf>
    <xf numFmtId="0" fontId="50" fillId="0" borderId="3" xfId="1" applyFont="1" applyBorder="1" applyAlignment="1">
      <alignment horizontal="right" vertical="center"/>
    </xf>
    <xf numFmtId="180" fontId="50" fillId="0" borderId="2" xfId="1" quotePrefix="1" applyNumberFormat="1" applyFont="1" applyBorder="1" applyAlignment="1">
      <alignment vertical="center" shrinkToFit="1"/>
    </xf>
    <xf numFmtId="0" fontId="50" fillId="0" borderId="2" xfId="1" applyFont="1" applyBorder="1" applyAlignment="1">
      <alignment horizontal="left" vertical="center"/>
    </xf>
    <xf numFmtId="0" fontId="50" fillId="0" borderId="5" xfId="1" applyFont="1" applyBorder="1" applyAlignment="1">
      <alignment horizontal="left" vertical="center"/>
    </xf>
    <xf numFmtId="0" fontId="50" fillId="0" borderId="3" xfId="1" applyFont="1" applyBorder="1" applyAlignment="1">
      <alignment horizontal="left" vertical="center"/>
    </xf>
    <xf numFmtId="0" fontId="50" fillId="0" borderId="1" xfId="1" applyFont="1"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50" fillId="0" borderId="9" xfId="0" applyFont="1" applyBorder="1" applyAlignment="1">
      <alignment horizontal="left" vertical="center"/>
    </xf>
    <xf numFmtId="0" fontId="50" fillId="0" borderId="10" xfId="0" applyFont="1" applyBorder="1" applyAlignment="1">
      <alignment horizontal="left" vertical="center"/>
    </xf>
    <xf numFmtId="0" fontId="50" fillId="0" borderId="11" xfId="0" applyFont="1" applyBorder="1" applyAlignment="1">
      <alignment horizontal="left" vertical="center"/>
    </xf>
    <xf numFmtId="0" fontId="50" fillId="0" borderId="13" xfId="0" applyFont="1" applyBorder="1" applyAlignment="1">
      <alignment horizontal="left" vertical="center"/>
    </xf>
    <xf numFmtId="0" fontId="50" fillId="0" borderId="15" xfId="0" applyFont="1" applyBorder="1" applyAlignment="1">
      <alignment horizontal="left" vertical="center"/>
    </xf>
    <xf numFmtId="0" fontId="50" fillId="0" borderId="14" xfId="0" applyFont="1" applyBorder="1" applyAlignment="1">
      <alignment horizontal="left" vertical="center"/>
    </xf>
    <xf numFmtId="180" fontId="50" fillId="0" borderId="9" xfId="0" applyNumberFormat="1" applyFont="1" applyBorder="1" applyAlignment="1">
      <alignment vertical="center" shrinkToFit="1"/>
    </xf>
    <xf numFmtId="180" fontId="50" fillId="0" borderId="10" xfId="0" applyNumberFormat="1" applyFont="1" applyBorder="1" applyAlignment="1">
      <alignment vertical="center" shrinkToFit="1"/>
    </xf>
    <xf numFmtId="180" fontId="50" fillId="0" borderId="11" xfId="0" applyNumberFormat="1" applyFont="1" applyBorder="1" applyAlignment="1">
      <alignment vertical="center" shrinkToFit="1"/>
    </xf>
    <xf numFmtId="180" fontId="50" fillId="0" borderId="13" xfId="0" applyNumberFormat="1" applyFont="1" applyBorder="1" applyAlignment="1">
      <alignment vertical="center" shrinkToFit="1"/>
    </xf>
    <xf numFmtId="180" fontId="50" fillId="0" borderId="15" xfId="0" applyNumberFormat="1" applyFont="1" applyBorder="1" applyAlignment="1">
      <alignment vertical="center" shrinkToFit="1"/>
    </xf>
    <xf numFmtId="180" fontId="50" fillId="0" borderId="14" xfId="0" applyNumberFormat="1" applyFont="1" applyBorder="1" applyAlignment="1">
      <alignment vertical="center" shrinkToFit="1"/>
    </xf>
    <xf numFmtId="180" fontId="50" fillId="2" borderId="13" xfId="3" applyNumberFormat="1" applyFont="1" applyFill="1" applyBorder="1" applyAlignment="1">
      <alignment horizontal="right" vertical="center" shrinkToFit="1"/>
    </xf>
    <xf numFmtId="180" fontId="50" fillId="2" borderId="15" xfId="3" applyNumberFormat="1" applyFont="1" applyFill="1" applyBorder="1" applyAlignment="1">
      <alignment horizontal="right" vertical="center" shrinkToFit="1"/>
    </xf>
    <xf numFmtId="180" fontId="50" fillId="2" borderId="2" xfId="0" applyNumberFormat="1" applyFont="1" applyFill="1" applyBorder="1" applyAlignment="1">
      <alignment vertical="center" shrinkToFit="1"/>
    </xf>
    <xf numFmtId="180" fontId="50" fillId="2" borderId="5" xfId="0" applyNumberFormat="1" applyFont="1" applyFill="1" applyBorder="1" applyAlignment="1">
      <alignment vertical="center" shrinkToFit="1"/>
    </xf>
    <xf numFmtId="0" fontId="50" fillId="0" borderId="1" xfId="1" applyFont="1" applyBorder="1" applyAlignment="1">
      <alignment horizontal="right" vertical="center"/>
    </xf>
    <xf numFmtId="0" fontId="50" fillId="0" borderId="16" xfId="0" applyFont="1" applyBorder="1" applyAlignment="1">
      <alignment horizontal="center" vertical="center"/>
    </xf>
    <xf numFmtId="0" fontId="50" fillId="0" borderId="23"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50" fillId="13" borderId="24" xfId="0" applyFont="1" applyFill="1" applyBorder="1" applyAlignment="1">
      <alignment horizontal="center" vertical="center"/>
    </xf>
    <xf numFmtId="0" fontId="50" fillId="13" borderId="24" xfId="0" applyFont="1" applyFill="1" applyBorder="1">
      <alignment vertical="center"/>
    </xf>
    <xf numFmtId="0" fontId="26" fillId="0" borderId="0" xfId="0" applyFont="1" applyAlignment="1">
      <alignment horizontal="center" vertical="center" shrinkToFit="1"/>
    </xf>
    <xf numFmtId="0" fontId="26" fillId="13" borderId="0" xfId="0" applyFont="1" applyFill="1" applyAlignment="1">
      <alignment horizontal="center" vertical="center"/>
    </xf>
    <xf numFmtId="0" fontId="0" fillId="13" borderId="0" xfId="0" applyFill="1" applyAlignment="1">
      <alignment horizontal="center" vertical="center"/>
    </xf>
    <xf numFmtId="0" fontId="26" fillId="0" borderId="0" xfId="0" applyFont="1" applyAlignment="1">
      <alignment horizontal="right" vertical="center"/>
    </xf>
    <xf numFmtId="0" fontId="26" fillId="0" borderId="0" xfId="0" applyFont="1">
      <alignment vertical="center"/>
    </xf>
    <xf numFmtId="0" fontId="29" fillId="0" borderId="0" xfId="0" applyFont="1">
      <alignment vertical="center"/>
    </xf>
    <xf numFmtId="0" fontId="0" fillId="0" borderId="0" xfId="0">
      <alignment vertical="center"/>
    </xf>
    <xf numFmtId="0" fontId="50" fillId="13" borderId="0" xfId="0" applyFont="1" applyFill="1" applyAlignment="1">
      <alignment vertical="center" wrapText="1"/>
    </xf>
    <xf numFmtId="0" fontId="15" fillId="0" borderId="16" xfId="0" applyFont="1" applyBorder="1" applyAlignment="1">
      <alignment horizontal="right" vertical="center"/>
    </xf>
    <xf numFmtId="0" fontId="15" fillId="0" borderId="17" xfId="0" applyFont="1" applyBorder="1" applyAlignment="1">
      <alignment horizontal="right" vertical="center"/>
    </xf>
    <xf numFmtId="180" fontId="50" fillId="0" borderId="33" xfId="0" applyNumberFormat="1" applyFont="1" applyBorder="1" applyAlignment="1">
      <alignment vertical="center" shrinkToFit="1"/>
    </xf>
    <xf numFmtId="180" fontId="50" fillId="0" borderId="34" xfId="0" applyNumberFormat="1" applyFont="1" applyBorder="1" applyAlignment="1">
      <alignment vertical="center" shrinkToFit="1"/>
    </xf>
    <xf numFmtId="0" fontId="50" fillId="0" borderId="13" xfId="0" applyFont="1" applyBorder="1" applyAlignment="1">
      <alignment horizontal="right" vertical="center"/>
    </xf>
    <xf numFmtId="0" fontId="50" fillId="0" borderId="15" xfId="0" applyFont="1" applyBorder="1" applyAlignment="1">
      <alignment horizontal="right" vertical="center"/>
    </xf>
    <xf numFmtId="180" fontId="50" fillId="0" borderId="2" xfId="0" applyNumberFormat="1" applyFont="1" applyBorder="1" applyAlignment="1">
      <alignment vertical="center" shrinkToFit="1"/>
    </xf>
    <xf numFmtId="180" fontId="50" fillId="0" borderId="5" xfId="0" applyNumberFormat="1" applyFont="1" applyBorder="1" applyAlignment="1">
      <alignment vertical="center" shrinkToFit="1"/>
    </xf>
    <xf numFmtId="180" fontId="50" fillId="0" borderId="36" xfId="1" applyNumberFormat="1" applyFont="1" applyBorder="1" applyAlignment="1">
      <alignment vertical="center" shrinkToFit="1"/>
    </xf>
    <xf numFmtId="180" fontId="50" fillId="0" borderId="37" xfId="1" applyNumberFormat="1" applyFont="1" applyBorder="1" applyAlignment="1">
      <alignment vertical="center" shrinkToFit="1"/>
    </xf>
    <xf numFmtId="180" fontId="50" fillId="0" borderId="38" xfId="1" applyNumberFormat="1" applyFont="1" applyBorder="1" applyAlignment="1">
      <alignment vertical="center" shrinkToFit="1"/>
    </xf>
    <xf numFmtId="0" fontId="0" fillId="0" borderId="15" xfId="0" applyBorder="1">
      <alignment vertical="center"/>
    </xf>
    <xf numFmtId="0" fontId="0" fillId="0" borderId="14" xfId="0" applyBorder="1">
      <alignment vertical="center"/>
    </xf>
    <xf numFmtId="0" fontId="50" fillId="0" borderId="9" xfId="0" applyFont="1" applyBorder="1" applyAlignment="1">
      <alignment vertical="center" wrapText="1"/>
    </xf>
    <xf numFmtId="0" fontId="50" fillId="0" borderId="10" xfId="0" applyFont="1" applyBorder="1">
      <alignment vertical="center"/>
    </xf>
    <xf numFmtId="0" fontId="50" fillId="0" borderId="11" xfId="0" applyFont="1" applyBorder="1">
      <alignment vertical="center"/>
    </xf>
    <xf numFmtId="0" fontId="50" fillId="0" borderId="13" xfId="0" applyFont="1" applyBorder="1">
      <alignment vertical="center"/>
    </xf>
    <xf numFmtId="0" fontId="50" fillId="0" borderId="15" xfId="0" applyFont="1" applyBorder="1">
      <alignment vertical="center"/>
    </xf>
    <xf numFmtId="0" fontId="50" fillId="0" borderId="14" xfId="0" applyFont="1" applyBorder="1">
      <alignment vertical="center"/>
    </xf>
    <xf numFmtId="0" fontId="15" fillId="0" borderId="31" xfId="0" applyFont="1" applyBorder="1" applyAlignment="1">
      <alignment horizontal="center" vertical="center" wrapText="1"/>
    </xf>
    <xf numFmtId="41" fontId="53" fillId="0" borderId="31" xfId="3" applyNumberFormat="1" applyFont="1" applyFill="1" applyBorder="1" applyAlignment="1">
      <alignment horizontal="right" vertical="center"/>
    </xf>
    <xf numFmtId="0" fontId="50" fillId="0" borderId="0" xfId="0" applyFont="1" applyAlignment="1">
      <alignment horizontal="left" vertical="center" wrapText="1"/>
    </xf>
    <xf numFmtId="0" fontId="15" fillId="0" borderId="31" xfId="0" applyFont="1" applyBorder="1" applyAlignment="1">
      <alignment horizontal="center" vertical="center"/>
    </xf>
    <xf numFmtId="180" fontId="53" fillId="0" borderId="31" xfId="3" applyNumberFormat="1" applyFont="1" applyFill="1" applyBorder="1" applyAlignment="1">
      <alignment horizontal="right" vertical="center"/>
    </xf>
    <xf numFmtId="3" fontId="50" fillId="15" borderId="2" xfId="1" applyNumberFormat="1" applyFont="1" applyFill="1" applyBorder="1" applyAlignment="1">
      <alignment horizontal="right" vertical="center" shrinkToFit="1"/>
    </xf>
    <xf numFmtId="3" fontId="50" fillId="15" borderId="5" xfId="1" applyNumberFormat="1" applyFont="1" applyFill="1" applyBorder="1" applyAlignment="1">
      <alignment horizontal="right" vertical="center" shrinkToFit="1"/>
    </xf>
    <xf numFmtId="0" fontId="72" fillId="0" borderId="9" xfId="0" applyFont="1" applyBorder="1" applyAlignment="1">
      <alignment horizontal="center" vertical="center" textRotation="255"/>
    </xf>
    <xf numFmtId="0" fontId="72" fillId="0" borderId="10" xfId="0" applyFont="1" applyBorder="1" applyAlignment="1">
      <alignment horizontal="center" vertical="center" textRotation="255"/>
    </xf>
    <xf numFmtId="0" fontId="72" fillId="0" borderId="11" xfId="0" applyFont="1" applyBorder="1" applyAlignment="1">
      <alignment horizontal="center" vertical="center" textRotation="255"/>
    </xf>
    <xf numFmtId="0" fontId="72" fillId="0" borderId="6" xfId="0" applyFont="1" applyBorder="1" applyAlignment="1">
      <alignment horizontal="center" vertical="center" textRotation="255"/>
    </xf>
    <xf numFmtId="0" fontId="72" fillId="0" borderId="0" xfId="0" applyFont="1" applyAlignment="1">
      <alignment horizontal="center" vertical="center" textRotation="255"/>
    </xf>
    <xf numFmtId="0" fontId="72" fillId="0" borderId="12" xfId="0" applyFont="1" applyBorder="1" applyAlignment="1">
      <alignment horizontal="center" vertical="center" textRotation="255"/>
    </xf>
    <xf numFmtId="0" fontId="72" fillId="0" borderId="13" xfId="0" applyFont="1" applyBorder="1" applyAlignment="1">
      <alignment horizontal="center" vertical="center" textRotation="255"/>
    </xf>
    <xf numFmtId="0" fontId="72" fillId="0" borderId="15" xfId="0" applyFont="1" applyBorder="1" applyAlignment="1">
      <alignment horizontal="center" vertical="center" textRotation="255"/>
    </xf>
    <xf numFmtId="0" fontId="72" fillId="0" borderId="14" xfId="0" applyFont="1" applyBorder="1" applyAlignment="1">
      <alignment horizontal="center" vertical="center" textRotation="255"/>
    </xf>
    <xf numFmtId="0" fontId="52" fillId="0" borderId="9" xfId="0" applyFont="1" applyBorder="1" applyAlignment="1">
      <alignment horizontal="left" vertical="center"/>
    </xf>
    <xf numFmtId="38" fontId="74" fillId="0" borderId="17" xfId="3" applyFont="1" applyBorder="1" applyAlignment="1">
      <alignment horizontal="center" vertical="center"/>
    </xf>
    <xf numFmtId="0" fontId="4" fillId="5" borderId="9"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5" borderId="0" xfId="2" applyFont="1" applyFill="1" applyAlignment="1">
      <alignment horizontal="center" vertical="center" wrapText="1"/>
    </xf>
    <xf numFmtId="0" fontId="4" fillId="5" borderId="13"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6" fillId="0" borderId="2" xfId="1" applyFont="1" applyBorder="1">
      <alignment vertical="center"/>
    </xf>
    <xf numFmtId="0" fontId="6" fillId="0" borderId="5" xfId="1" applyFont="1" applyBorder="1">
      <alignment vertical="center"/>
    </xf>
    <xf numFmtId="0" fontId="6" fillId="0" borderId="3" xfId="1" applyFont="1" applyBorder="1">
      <alignment vertical="center"/>
    </xf>
    <xf numFmtId="0" fontId="60" fillId="5" borderId="2" xfId="0" applyFont="1" applyFill="1" applyBorder="1" applyAlignment="1">
      <alignment horizontal="center" vertical="center" wrapText="1"/>
    </xf>
    <xf numFmtId="0" fontId="60" fillId="5" borderId="5" xfId="0" applyFont="1" applyFill="1" applyBorder="1" applyAlignment="1">
      <alignment horizontal="center" vertical="center"/>
    </xf>
    <xf numFmtId="0" fontId="60" fillId="5" borderId="3" xfId="0" applyFont="1" applyFill="1" applyBorder="1" applyAlignment="1">
      <alignment horizontal="center" vertical="center"/>
    </xf>
    <xf numFmtId="0" fontId="64" fillId="5" borderId="2" xfId="2" applyFont="1" applyFill="1" applyBorder="1" applyAlignment="1">
      <alignment horizontal="left" vertical="center" wrapText="1"/>
    </xf>
    <xf numFmtId="0" fontId="64" fillId="5" borderId="5" xfId="2" applyFont="1" applyFill="1" applyBorder="1" applyAlignment="1">
      <alignment horizontal="left" vertical="center" wrapText="1"/>
    </xf>
    <xf numFmtId="0" fontId="4" fillId="5" borderId="9" xfId="1" applyFont="1" applyFill="1" applyBorder="1" applyAlignment="1">
      <alignment horizontal="left" vertical="center"/>
    </xf>
    <xf numFmtId="0" fontId="4" fillId="5" borderId="11" xfId="1" applyFont="1" applyFill="1" applyBorder="1" applyAlignment="1">
      <alignment horizontal="left" vertical="center"/>
    </xf>
    <xf numFmtId="0" fontId="4" fillId="5" borderId="13" xfId="1" applyFont="1" applyFill="1" applyBorder="1" applyAlignment="1">
      <alignment horizontal="left" vertical="center"/>
    </xf>
    <xf numFmtId="0" fontId="4" fillId="5" borderId="15" xfId="1" applyFont="1" applyFill="1" applyBorder="1" applyAlignment="1">
      <alignment horizontal="left" vertical="center"/>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25" fillId="4" borderId="20" xfId="2" applyFont="1" applyFill="1" applyBorder="1" applyAlignment="1">
      <alignment horizontal="center" vertical="center" wrapText="1"/>
    </xf>
    <xf numFmtId="0" fontId="25" fillId="4" borderId="29"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4" fillId="5" borderId="5" xfId="2" applyFont="1" applyFill="1" applyBorder="1" applyAlignment="1">
      <alignment horizontal="center" vertical="center" wrapText="1"/>
    </xf>
    <xf numFmtId="0" fontId="32" fillId="5" borderId="1" xfId="2" applyFont="1" applyFill="1" applyBorder="1" applyAlignment="1">
      <alignment horizontal="center" vertical="center"/>
    </xf>
    <xf numFmtId="0" fontId="4" fillId="0" borderId="1" xfId="2" applyFont="1" applyBorder="1" applyAlignment="1">
      <alignment horizontal="left" vertical="center" wrapText="1"/>
    </xf>
    <xf numFmtId="0" fontId="4" fillId="0" borderId="8" xfId="2" applyFont="1" applyBorder="1" applyAlignment="1">
      <alignment horizontal="left" vertical="center" wrapText="1"/>
    </xf>
    <xf numFmtId="0" fontId="4" fillId="0" borderId="2" xfId="2" applyFont="1" applyBorder="1" applyAlignment="1">
      <alignment horizontal="left" vertical="center" wrapText="1"/>
    </xf>
    <xf numFmtId="0" fontId="16" fillId="5" borderId="2" xfId="2" applyFont="1" applyFill="1" applyBorder="1" applyAlignment="1">
      <alignment horizontal="left" vertical="center" wrapText="1"/>
    </xf>
    <xf numFmtId="0" fontId="16" fillId="5" borderId="5" xfId="2" applyFont="1" applyFill="1" applyBorder="1" applyAlignment="1">
      <alignment horizontal="left" vertical="center" wrapText="1"/>
    </xf>
    <xf numFmtId="0" fontId="16" fillId="5" borderId="3" xfId="2" applyFont="1" applyFill="1" applyBorder="1" applyAlignment="1">
      <alignment horizontal="left" vertical="center" wrapText="1"/>
    </xf>
    <xf numFmtId="0" fontId="64" fillId="0" borderId="1" xfId="2" applyFont="1" applyBorder="1" applyAlignment="1">
      <alignment horizontal="left" vertical="center"/>
    </xf>
    <xf numFmtId="0" fontId="60" fillId="5" borderId="5" xfId="0" applyFont="1" applyFill="1" applyBorder="1">
      <alignment vertical="center"/>
    </xf>
    <xf numFmtId="0" fontId="60" fillId="5" borderId="3" xfId="0" applyFont="1" applyFill="1" applyBorder="1">
      <alignment vertical="center"/>
    </xf>
    <xf numFmtId="0" fontId="4" fillId="5" borderId="4" xfId="2" applyFont="1" applyFill="1" applyBorder="1" applyAlignment="1">
      <alignment horizontal="left" vertical="center" wrapText="1"/>
    </xf>
    <xf numFmtId="0" fontId="4" fillId="5" borderId="8" xfId="2" applyFont="1" applyFill="1" applyBorder="1" applyAlignment="1">
      <alignment horizontal="left" vertical="center" wrapText="1"/>
    </xf>
    <xf numFmtId="0" fontId="4" fillId="5" borderId="1" xfId="2" applyFont="1" applyFill="1" applyBorder="1" applyAlignment="1">
      <alignment horizontal="left" vertical="center" wrapText="1"/>
    </xf>
    <xf numFmtId="3" fontId="4" fillId="0" borderId="1" xfId="2" applyNumberFormat="1" applyFont="1" applyBorder="1" applyAlignment="1">
      <alignment horizontal="left" vertical="center" wrapText="1"/>
    </xf>
    <xf numFmtId="3" fontId="4" fillId="0" borderId="2" xfId="2" applyNumberFormat="1" applyFont="1" applyBorder="1" applyAlignment="1">
      <alignment horizontal="left" vertical="center" wrapText="1"/>
    </xf>
    <xf numFmtId="0" fontId="61" fillId="5" borderId="42" xfId="1" applyFont="1" applyFill="1" applyBorder="1" applyAlignment="1">
      <alignment horizontal="right" vertical="center"/>
    </xf>
    <xf numFmtId="0" fontId="61" fillId="5" borderId="43" xfId="1" applyFont="1" applyFill="1" applyBorder="1" applyAlignment="1">
      <alignment horizontal="right" vertical="center"/>
    </xf>
    <xf numFmtId="0" fontId="60" fillId="5" borderId="1" xfId="0" applyFont="1" applyFill="1" applyBorder="1" applyAlignment="1">
      <alignment horizontal="center" vertical="center" wrapText="1"/>
    </xf>
    <xf numFmtId="0" fontId="62" fillId="5" borderId="1" xfId="0" applyFont="1" applyFill="1" applyBorder="1" applyAlignment="1">
      <alignment horizontal="center" vertical="center"/>
    </xf>
    <xf numFmtId="0" fontId="62" fillId="5" borderId="2" xfId="0" applyFont="1" applyFill="1" applyBorder="1" applyAlignment="1">
      <alignment horizontal="center" vertical="center"/>
    </xf>
    <xf numFmtId="0" fontId="61" fillId="5" borderId="1" xfId="1" applyFont="1" applyFill="1" applyBorder="1" applyAlignment="1">
      <alignment horizontal="center" vertical="center"/>
    </xf>
    <xf numFmtId="38" fontId="19" fillId="0" borderId="17" xfId="3" applyFont="1" applyBorder="1" applyAlignment="1">
      <alignment horizontal="right" vertical="center"/>
    </xf>
    <xf numFmtId="176" fontId="10" fillId="0" borderId="6" xfId="2" applyNumberFormat="1" applyFont="1" applyBorder="1" applyAlignment="1">
      <alignment vertical="center" wrapText="1"/>
    </xf>
    <xf numFmtId="0" fontId="1" fillId="0" borderId="0" xfId="1">
      <alignment vertical="center"/>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16" fillId="0" borderId="1" xfId="2" applyFont="1" applyBorder="1" applyAlignment="1">
      <alignment horizontal="left" vertical="center"/>
    </xf>
    <xf numFmtId="0" fontId="4" fillId="5" borderId="9" xfId="2" applyFont="1" applyFill="1" applyBorder="1" applyAlignment="1">
      <alignment horizontal="left" vertical="center" wrapText="1"/>
    </xf>
    <xf numFmtId="0" fontId="4" fillId="5" borderId="10" xfId="2" applyFont="1" applyFill="1" applyBorder="1" applyAlignment="1">
      <alignment horizontal="left" vertical="center" wrapText="1"/>
    </xf>
    <xf numFmtId="0" fontId="4" fillId="5" borderId="6" xfId="2" applyFont="1" applyFill="1" applyBorder="1" applyAlignment="1">
      <alignment horizontal="left" vertical="center" wrapText="1"/>
    </xf>
    <xf numFmtId="0" fontId="4" fillId="5" borderId="0" xfId="2" applyFont="1" applyFill="1" applyAlignment="1">
      <alignment horizontal="left" vertical="center" wrapText="1"/>
    </xf>
    <xf numFmtId="0" fontId="4" fillId="5" borderId="13"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0" fillId="4" borderId="16" xfId="0" applyFill="1" applyBorder="1" applyAlignment="1">
      <alignment horizontal="center" vertical="center"/>
    </xf>
    <xf numFmtId="0" fontId="0" fillId="4" borderId="18" xfId="0" applyFill="1" applyBorder="1" applyAlignment="1">
      <alignment horizontal="center" vertical="center"/>
    </xf>
    <xf numFmtId="0" fontId="64" fillId="0" borderId="2" xfId="2" applyFont="1" applyBorder="1" applyAlignment="1">
      <alignment horizontal="left" vertical="center"/>
    </xf>
    <xf numFmtId="0" fontId="64" fillId="0" borderId="5" xfId="2" applyFont="1" applyBorder="1" applyAlignment="1">
      <alignment horizontal="left" vertical="center"/>
    </xf>
    <xf numFmtId="0" fontId="16" fillId="5" borderId="0" xfId="1" applyFont="1" applyFill="1" applyAlignment="1">
      <alignment horizontal="center" wrapText="1"/>
    </xf>
    <xf numFmtId="0" fontId="16" fillId="5" borderId="12" xfId="1" applyFont="1" applyFill="1" applyBorder="1" applyAlignment="1">
      <alignment horizontal="center" wrapText="1"/>
    </xf>
    <xf numFmtId="0" fontId="16" fillId="5" borderId="27" xfId="1" applyFont="1" applyFill="1" applyBorder="1" applyAlignment="1">
      <alignment horizontal="center" wrapText="1"/>
    </xf>
    <xf numFmtId="0" fontId="16" fillId="5" borderId="48" xfId="1" applyFont="1" applyFill="1" applyBorder="1" applyAlignment="1">
      <alignment horizontal="center" wrapText="1"/>
    </xf>
    <xf numFmtId="0" fontId="16" fillId="0" borderId="2" xfId="1" applyFont="1" applyBorder="1">
      <alignment vertical="center"/>
    </xf>
    <xf numFmtId="0" fontId="16" fillId="0" borderId="5" xfId="1" applyFont="1" applyBorder="1">
      <alignment vertical="center"/>
    </xf>
    <xf numFmtId="0" fontId="16" fillId="0" borderId="3" xfId="1" applyFont="1" applyBorder="1">
      <alignment vertical="center"/>
    </xf>
    <xf numFmtId="0" fontId="4" fillId="5" borderId="13" xfId="1" applyFont="1" applyFill="1" applyBorder="1">
      <alignment vertical="center"/>
    </xf>
    <xf numFmtId="0" fontId="4" fillId="5" borderId="15" xfId="1" applyFont="1" applyFill="1" applyBorder="1">
      <alignment vertical="center"/>
    </xf>
    <xf numFmtId="0" fontId="4" fillId="5" borderId="14" xfId="1" applyFont="1" applyFill="1" applyBorder="1">
      <alignment vertical="center"/>
    </xf>
    <xf numFmtId="0" fontId="68" fillId="0" borderId="44" xfId="1" applyFont="1" applyBorder="1" applyAlignment="1">
      <alignment horizontal="center" vertical="center" shrinkToFit="1"/>
    </xf>
    <xf numFmtId="0" fontId="68" fillId="0" borderId="45" xfId="1" applyFont="1" applyBorder="1" applyAlignment="1">
      <alignment horizontal="center" vertical="center" shrinkToFit="1"/>
    </xf>
    <xf numFmtId="0" fontId="68" fillId="0" borderId="46" xfId="1" applyFont="1" applyBorder="1" applyAlignment="1">
      <alignment horizontal="center" vertical="center" shrinkToFit="1"/>
    </xf>
    <xf numFmtId="0" fontId="32" fillId="5" borderId="2" xfId="1" applyFont="1" applyFill="1" applyBorder="1" applyAlignment="1">
      <alignment horizontal="center" vertical="center"/>
    </xf>
    <xf numFmtId="0" fontId="33" fillId="5" borderId="5" xfId="0" applyFont="1" applyFill="1" applyBorder="1" applyAlignment="1">
      <alignment horizontal="center" vertical="center"/>
    </xf>
    <xf numFmtId="0" fontId="37" fillId="0" borderId="0" xfId="2" applyFont="1" applyAlignment="1">
      <alignment horizontal="left" vertical="center" wrapText="1"/>
    </xf>
    <xf numFmtId="0" fontId="4" fillId="0" borderId="1" xfId="1" applyFont="1" applyBorder="1" applyAlignment="1">
      <alignment horizontal="center" vertical="center" wrapText="1"/>
    </xf>
    <xf numFmtId="0" fontId="4" fillId="0" borderId="4" xfId="1" applyFont="1" applyBorder="1" applyAlignment="1">
      <alignment horizontal="center" vertical="center" wrapText="1"/>
    </xf>
    <xf numFmtId="49" fontId="5"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0" fontId="32" fillId="5" borderId="1" xfId="1" applyFont="1" applyFill="1" applyBorder="1" applyAlignment="1">
      <alignment horizontal="center" vertical="center" wrapText="1"/>
    </xf>
    <xf numFmtId="0" fontId="32" fillId="5" borderId="1" xfId="1" applyFont="1" applyFill="1" applyBorder="1" applyAlignment="1">
      <alignment horizontal="center" vertical="center"/>
    </xf>
    <xf numFmtId="0" fontId="63" fillId="0" borderId="47" xfId="1" applyFont="1" applyBorder="1" applyAlignment="1">
      <alignment horizontal="left" vertical="center" wrapText="1"/>
    </xf>
    <xf numFmtId="0" fontId="63" fillId="0" borderId="0" xfId="1" applyFont="1" applyAlignment="1">
      <alignment horizontal="left" vertical="center" wrapText="1"/>
    </xf>
    <xf numFmtId="0" fontId="4" fillId="5" borderId="9" xfId="2" applyFont="1" applyFill="1" applyBorder="1" applyAlignment="1">
      <alignment horizontal="center" vertical="center"/>
    </xf>
    <xf numFmtId="0" fontId="4" fillId="5" borderId="10" xfId="2" applyFont="1" applyFill="1" applyBorder="1" applyAlignment="1">
      <alignment horizontal="center" vertical="center"/>
    </xf>
    <xf numFmtId="0" fontId="4" fillId="5" borderId="11"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0" xfId="2" applyFont="1" applyFill="1" applyAlignment="1">
      <alignment horizontal="center" vertical="center"/>
    </xf>
    <xf numFmtId="0" fontId="4" fillId="5" borderId="12" xfId="2" applyFont="1" applyFill="1" applyBorder="1" applyAlignment="1">
      <alignment horizontal="center" vertical="center"/>
    </xf>
    <xf numFmtId="0" fontId="4" fillId="5" borderId="13" xfId="2" applyFont="1" applyFill="1" applyBorder="1" applyAlignment="1">
      <alignment horizontal="center" vertical="center"/>
    </xf>
    <xf numFmtId="0" fontId="4" fillId="5" borderId="15" xfId="2" applyFont="1" applyFill="1" applyBorder="1" applyAlignment="1">
      <alignment horizontal="center" vertical="center"/>
    </xf>
    <xf numFmtId="0" fontId="16" fillId="5" borderId="9" xfId="1" applyFont="1" applyFill="1" applyBorder="1" applyAlignment="1">
      <alignment horizontal="center" vertical="center" wrapText="1"/>
    </xf>
    <xf numFmtId="0" fontId="16" fillId="5" borderId="11" xfId="1" applyFont="1" applyFill="1" applyBorder="1" applyAlignment="1">
      <alignment horizontal="center" vertical="center"/>
    </xf>
    <xf numFmtId="0" fontId="4" fillId="5" borderId="11" xfId="2" applyFont="1" applyFill="1" applyBorder="1" applyAlignment="1">
      <alignment horizontal="left" vertical="center" wrapText="1"/>
    </xf>
    <xf numFmtId="0" fontId="4" fillId="5" borderId="6" xfId="2" applyFont="1" applyFill="1" applyBorder="1" applyAlignment="1">
      <alignment vertical="center" wrapText="1"/>
    </xf>
    <xf numFmtId="0" fontId="4" fillId="5" borderId="0" xfId="2" applyFont="1" applyFill="1" applyAlignment="1">
      <alignment vertical="center" wrapText="1"/>
    </xf>
    <xf numFmtId="0" fontId="4" fillId="5" borderId="13" xfId="2" applyFont="1" applyFill="1" applyBorder="1" applyAlignment="1">
      <alignment vertical="center" wrapText="1"/>
    </xf>
    <xf numFmtId="0" fontId="4" fillId="5" borderId="15" xfId="2" applyFont="1" applyFill="1" applyBorder="1" applyAlignment="1">
      <alignment vertical="center" wrapText="1"/>
    </xf>
    <xf numFmtId="0" fontId="22" fillId="0" borderId="1" xfId="2" applyFont="1" applyBorder="1" applyAlignment="1">
      <alignment horizontal="left" vertical="center"/>
    </xf>
    <xf numFmtId="0" fontId="4" fillId="5" borderId="2"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30" xfId="2" applyFont="1" applyFill="1" applyBorder="1" applyAlignment="1">
      <alignment horizontal="left" vertical="center" wrapText="1"/>
    </xf>
    <xf numFmtId="49" fontId="4"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63" fillId="0" borderId="1" xfId="1" applyFont="1" applyBorder="1">
      <alignment vertical="center"/>
    </xf>
    <xf numFmtId="0" fontId="62" fillId="0" borderId="1" xfId="0" applyFont="1" applyBorder="1">
      <alignment vertical="center"/>
    </xf>
    <xf numFmtId="0" fontId="4" fillId="0" borderId="2" xfId="1" applyFont="1" applyBorder="1">
      <alignment vertical="center"/>
    </xf>
    <xf numFmtId="0" fontId="4" fillId="0" borderId="5" xfId="1" applyFont="1" applyBorder="1">
      <alignment vertical="center"/>
    </xf>
    <xf numFmtId="0" fontId="4" fillId="0" borderId="3" xfId="1" applyFont="1" applyBorder="1">
      <alignment vertical="center"/>
    </xf>
    <xf numFmtId="0" fontId="4" fillId="0" borderId="3" xfId="1" applyFont="1" applyBorder="1" applyAlignment="1">
      <alignment horizontal="left" vertical="center"/>
    </xf>
    <xf numFmtId="0" fontId="4" fillId="0" borderId="2" xfId="1" applyFont="1" applyBorder="1" applyAlignment="1">
      <alignment horizontal="left" vertical="center"/>
    </xf>
    <xf numFmtId="0" fontId="73" fillId="5" borderId="2" xfId="0" applyFont="1" applyFill="1" applyBorder="1" applyAlignment="1">
      <alignment horizontal="center" vertical="center" wrapText="1"/>
    </xf>
    <xf numFmtId="0" fontId="73" fillId="5" borderId="5" xfId="0" applyFont="1" applyFill="1" applyBorder="1" applyAlignment="1">
      <alignment horizontal="center" vertical="center" wrapText="1"/>
    </xf>
    <xf numFmtId="0" fontId="73" fillId="5" borderId="3" xfId="0" applyFont="1" applyFill="1" applyBorder="1" applyAlignment="1">
      <alignment horizontal="center" vertical="center" wrapText="1"/>
    </xf>
    <xf numFmtId="0" fontId="16" fillId="5" borderId="9" xfId="2" applyFont="1" applyFill="1" applyBorder="1" applyAlignment="1">
      <alignment horizontal="center" vertical="center"/>
    </xf>
    <xf numFmtId="0" fontId="68" fillId="0" borderId="44" xfId="2" applyFont="1" applyBorder="1" applyAlignment="1">
      <alignment horizontal="center" vertical="center" shrinkToFit="1"/>
    </xf>
    <xf numFmtId="0" fontId="68" fillId="0" borderId="45" xfId="2" applyFont="1" applyBorder="1" applyAlignment="1">
      <alignment horizontal="center" vertical="center" shrinkToFit="1"/>
    </xf>
    <xf numFmtId="0" fontId="68" fillId="0" borderId="46" xfId="2" applyFont="1" applyBorder="1" applyAlignment="1">
      <alignment horizontal="center" vertical="center" shrinkToFit="1"/>
    </xf>
    <xf numFmtId="0" fontId="60" fillId="5" borderId="1" xfId="0" applyFont="1" applyFill="1" applyBorder="1" applyAlignment="1">
      <alignment horizontal="center" vertical="center"/>
    </xf>
    <xf numFmtId="178" fontId="12" fillId="0" borderId="2" xfId="2" applyNumberFormat="1" applyFont="1" applyBorder="1" applyAlignment="1">
      <alignment horizontal="center" vertical="center" wrapText="1"/>
    </xf>
    <xf numFmtId="0" fontId="30" fillId="0" borderId="3" xfId="0" applyFont="1" applyBorder="1" applyAlignment="1">
      <alignment horizontal="center" vertical="center" wrapText="1"/>
    </xf>
    <xf numFmtId="0" fontId="16" fillId="0" borderId="1" xfId="2" applyFont="1" applyBorder="1" applyAlignment="1">
      <alignment horizontal="left" vertical="center" wrapText="1"/>
    </xf>
    <xf numFmtId="0" fontId="18" fillId="0" borderId="0" xfId="0" applyFont="1" applyAlignment="1">
      <alignment horizontal="left" vertical="center"/>
    </xf>
    <xf numFmtId="0" fontId="4" fillId="5" borderId="12" xfId="2" applyFont="1" applyFill="1" applyBorder="1" applyAlignment="1">
      <alignment horizontal="left" vertical="center" wrapText="1"/>
    </xf>
    <xf numFmtId="0" fontId="60" fillId="5" borderId="5" xfId="0" applyFont="1" applyFill="1" applyBorder="1" applyAlignment="1">
      <alignment horizontal="center" vertical="center" wrapText="1"/>
    </xf>
    <xf numFmtId="0" fontId="60" fillId="5" borderId="3" xfId="0" applyFont="1" applyFill="1" applyBorder="1" applyAlignment="1">
      <alignment horizontal="center" vertical="center" wrapText="1"/>
    </xf>
    <xf numFmtId="0" fontId="4" fillId="0" borderId="4"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32" fillId="5" borderId="2" xfId="2" applyFont="1" applyFill="1" applyBorder="1" applyAlignment="1">
      <alignment horizontal="center" vertical="center"/>
    </xf>
    <xf numFmtId="0" fontId="32" fillId="5" borderId="5" xfId="2" applyFont="1" applyFill="1" applyBorder="1" applyAlignment="1">
      <alignment horizontal="center" vertical="center"/>
    </xf>
    <xf numFmtId="0" fontId="32" fillId="5" borderId="3" xfId="2" applyFont="1" applyFill="1" applyBorder="1" applyAlignment="1">
      <alignment horizontal="center" vertical="center"/>
    </xf>
    <xf numFmtId="0" fontId="6" fillId="0" borderId="1" xfId="1" applyFont="1" applyBorder="1" applyAlignment="1">
      <alignment horizontal="left" vertical="center" wrapText="1"/>
    </xf>
    <xf numFmtId="0" fontId="32" fillId="5" borderId="9" xfId="2" applyFont="1" applyFill="1" applyBorder="1" applyAlignment="1">
      <alignment vertical="center" wrapText="1"/>
    </xf>
    <xf numFmtId="0" fontId="32" fillId="5" borderId="10" xfId="2" applyFont="1" applyFill="1" applyBorder="1" applyAlignment="1">
      <alignment vertical="center" wrapText="1"/>
    </xf>
    <xf numFmtId="0" fontId="32" fillId="5" borderId="6" xfId="2" applyFont="1" applyFill="1" applyBorder="1" applyAlignment="1">
      <alignment vertical="center" wrapText="1"/>
    </xf>
    <xf numFmtId="0" fontId="32" fillId="5" borderId="0" xfId="2" applyFont="1" applyFill="1" applyAlignment="1">
      <alignment vertical="center" wrapText="1"/>
    </xf>
    <xf numFmtId="0" fontId="32" fillId="5" borderId="13" xfId="2" applyFont="1" applyFill="1" applyBorder="1" applyAlignment="1">
      <alignment vertical="center" wrapText="1"/>
    </xf>
    <xf numFmtId="0" fontId="32" fillId="5" borderId="15" xfId="2" applyFont="1" applyFill="1" applyBorder="1" applyAlignment="1">
      <alignment vertical="center" wrapText="1"/>
    </xf>
    <xf numFmtId="0" fontId="18" fillId="0" borderId="0" xfId="0" applyFont="1" applyAlignment="1">
      <alignment horizontal="center" vertical="center"/>
    </xf>
    <xf numFmtId="0" fontId="21" fillId="0" borderId="1" xfId="2" applyFont="1" applyBorder="1" applyAlignment="1">
      <alignment horizontal="center" vertical="center" wrapText="1"/>
    </xf>
    <xf numFmtId="0" fontId="21" fillId="0" borderId="2" xfId="2" applyFont="1" applyBorder="1" applyAlignment="1">
      <alignment horizontal="center" vertical="center" wrapText="1"/>
    </xf>
    <xf numFmtId="0" fontId="60" fillId="5" borderId="21" xfId="0" applyFont="1" applyFill="1" applyBorder="1" applyAlignment="1">
      <alignment horizontal="center" vertical="center" wrapText="1"/>
    </xf>
    <xf numFmtId="0" fontId="4" fillId="0" borderId="1" xfId="2" applyFont="1" applyBorder="1" applyAlignment="1">
      <alignment horizontal="center" vertical="center" wrapText="1"/>
    </xf>
    <xf numFmtId="0" fontId="64" fillId="0" borderId="2" xfId="0" applyFont="1" applyBorder="1" applyAlignment="1">
      <alignment horizontal="center" vertical="center"/>
    </xf>
    <xf numFmtId="0" fontId="18" fillId="5" borderId="2" xfId="0" applyFont="1" applyFill="1" applyBorder="1" applyAlignment="1">
      <alignment horizontal="center" vertical="center" wrapText="1"/>
    </xf>
    <xf numFmtId="0" fontId="18" fillId="5" borderId="5" xfId="0" applyFont="1" applyFill="1" applyBorder="1">
      <alignment vertical="center"/>
    </xf>
    <xf numFmtId="0" fontId="18" fillId="5" borderId="3" xfId="0" applyFont="1" applyFill="1" applyBorder="1">
      <alignment vertical="center"/>
    </xf>
    <xf numFmtId="0" fontId="18" fillId="5" borderId="5"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2" fillId="4" borderId="16" xfId="2" applyFont="1" applyFill="1" applyBorder="1" applyAlignment="1">
      <alignment horizontal="center" vertical="center" wrapText="1"/>
    </xf>
    <xf numFmtId="0" fontId="12" fillId="4" borderId="17" xfId="2" applyFont="1" applyFill="1" applyBorder="1" applyAlignment="1">
      <alignment horizontal="center" vertical="center" wrapText="1"/>
    </xf>
    <xf numFmtId="0" fontId="12" fillId="4" borderId="18" xfId="2"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4" fillId="5" borderId="3" xfId="2" applyFont="1" applyFill="1" applyBorder="1" applyAlignment="1">
      <alignment horizontal="left" vertical="center" wrapText="1"/>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wrapText="1"/>
    </xf>
    <xf numFmtId="0" fontId="67" fillId="5" borderId="2" xfId="0" applyFont="1" applyFill="1" applyBorder="1" applyAlignment="1">
      <alignment horizontal="center" vertical="center" wrapText="1"/>
    </xf>
    <xf numFmtId="0" fontId="67" fillId="5" borderId="5" xfId="0" applyFont="1" applyFill="1" applyBorder="1">
      <alignment vertical="center"/>
    </xf>
    <xf numFmtId="0" fontId="67" fillId="5" borderId="3" xfId="0" applyFont="1" applyFill="1" applyBorder="1">
      <alignment vertical="center"/>
    </xf>
    <xf numFmtId="0" fontId="61" fillId="5" borderId="2" xfId="2" applyFont="1" applyFill="1" applyBorder="1" applyAlignment="1">
      <alignment horizontal="center" vertical="center" wrapText="1"/>
    </xf>
    <xf numFmtId="0" fontId="61" fillId="5" borderId="5" xfId="2" applyFont="1" applyFill="1" applyBorder="1" applyAlignment="1">
      <alignment horizontal="center" vertical="center" wrapText="1"/>
    </xf>
    <xf numFmtId="0" fontId="61" fillId="5" borderId="3" xfId="2" applyFont="1" applyFill="1" applyBorder="1" applyAlignment="1">
      <alignment horizontal="center" vertical="center" wrapText="1"/>
    </xf>
    <xf numFmtId="0" fontId="32" fillId="5" borderId="4" xfId="1" applyFont="1" applyFill="1" applyBorder="1" applyAlignment="1">
      <alignment horizontal="center" vertical="center"/>
    </xf>
    <xf numFmtId="0" fontId="32" fillId="5" borderId="8" xfId="1" applyFont="1" applyFill="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8" fillId="0" borderId="14" xfId="1" applyFont="1" applyBorder="1" applyAlignment="1">
      <alignment horizontal="center" vertical="center"/>
    </xf>
    <xf numFmtId="0" fontId="4" fillId="5" borderId="1" xfId="2" applyFont="1" applyFill="1" applyBorder="1" applyAlignment="1">
      <alignment horizontal="center" vertical="center"/>
    </xf>
    <xf numFmtId="0" fontId="69" fillId="0" borderId="44" xfId="1" applyFont="1" applyBorder="1" applyAlignment="1">
      <alignment horizontal="center" vertical="center"/>
    </xf>
    <xf numFmtId="0" fontId="69" fillId="0" borderId="45" xfId="1" applyFont="1" applyBorder="1" applyAlignment="1">
      <alignment horizontal="center" vertical="center"/>
    </xf>
    <xf numFmtId="0" fontId="69" fillId="0" borderId="46" xfId="1" applyFont="1" applyBorder="1" applyAlignment="1">
      <alignment horizontal="center" vertical="center"/>
    </xf>
    <xf numFmtId="0" fontId="59" fillId="5" borderId="2"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59" fillId="5" borderId="15" xfId="0" applyFont="1" applyFill="1" applyBorder="1" applyAlignment="1">
      <alignment horizontal="center" vertical="center" wrapText="1"/>
    </xf>
    <xf numFmtId="0" fontId="59" fillId="5" borderId="14" xfId="0" applyFont="1" applyFill="1" applyBorder="1" applyAlignment="1">
      <alignment horizontal="center" vertical="center" wrapText="1"/>
    </xf>
    <xf numFmtId="0" fontId="59" fillId="5" borderId="5" xfId="0" applyFont="1" applyFill="1" applyBorder="1">
      <alignment vertical="center"/>
    </xf>
    <xf numFmtId="0" fontId="59" fillId="5" borderId="15" xfId="0" applyFont="1" applyFill="1" applyBorder="1">
      <alignment vertical="center"/>
    </xf>
    <xf numFmtId="0" fontId="59" fillId="5" borderId="3" xfId="0" applyFont="1" applyFill="1" applyBorder="1">
      <alignment vertical="center"/>
    </xf>
    <xf numFmtId="0" fontId="5" fillId="0" borderId="1" xfId="1" applyFont="1" applyBorder="1" applyAlignment="1">
      <alignment horizontal="left" vertical="center" wrapText="1"/>
    </xf>
    <xf numFmtId="0" fontId="4" fillId="0" borderId="1" xfId="1" applyFont="1" applyBorder="1" applyAlignment="1">
      <alignment horizontal="left" vertical="center" wrapText="1"/>
    </xf>
    <xf numFmtId="0" fontId="64" fillId="0" borderId="3" xfId="2" applyFont="1" applyBorder="1" applyAlignment="1">
      <alignment horizontal="center" vertical="center"/>
    </xf>
    <xf numFmtId="0" fontId="64" fillId="0" borderId="1" xfId="2" applyFont="1" applyBorder="1" applyAlignment="1">
      <alignment horizontal="center" vertical="center"/>
    </xf>
    <xf numFmtId="0" fontId="4" fillId="5" borderId="4" xfId="2" applyFont="1" applyFill="1" applyBorder="1" applyAlignment="1">
      <alignment horizontal="center" vertical="center"/>
    </xf>
    <xf numFmtId="0" fontId="0" fillId="5" borderId="15" xfId="0" applyFill="1" applyBorder="1" applyAlignment="1">
      <alignment horizontal="center" vertical="center"/>
    </xf>
    <xf numFmtId="0" fontId="0" fillId="5" borderId="14" xfId="0" applyFill="1" applyBorder="1" applyAlignment="1">
      <alignment horizontal="center" vertical="center"/>
    </xf>
    <xf numFmtId="0" fontId="64" fillId="0" borderId="5" xfId="2" applyFont="1" applyBorder="1" applyAlignment="1">
      <alignment horizontal="center" vertical="center"/>
    </xf>
    <xf numFmtId="0" fontId="65" fillId="0" borderId="15" xfId="1" applyFont="1" applyBorder="1" applyAlignment="1">
      <alignment horizontal="left" vertical="center"/>
    </xf>
    <xf numFmtId="0" fontId="37" fillId="0" borderId="10" xfId="2" applyFont="1" applyBorder="1" applyAlignment="1">
      <alignment horizontal="left"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0" fontId="0" fillId="10" borderId="4" xfId="0" applyFill="1" applyBorder="1" applyAlignment="1">
      <alignment horizontal="left" vertical="center" wrapText="1"/>
    </xf>
    <xf numFmtId="0" fontId="0" fillId="10" borderId="7" xfId="0" applyFill="1" applyBorder="1" applyAlignment="1">
      <alignment horizontal="left" vertical="center" wrapText="1"/>
    </xf>
    <xf numFmtId="0" fontId="0" fillId="6" borderId="4" xfId="0" applyFill="1" applyBorder="1" applyAlignment="1">
      <alignment horizontal="center" vertical="center" shrinkToFit="1"/>
    </xf>
    <xf numFmtId="0" fontId="0" fillId="6" borderId="8" xfId="0" applyFill="1" applyBorder="1" applyAlignment="1">
      <alignment horizontal="center" vertical="center" shrinkToFit="1"/>
    </xf>
    <xf numFmtId="0" fontId="0" fillId="6" borderId="4" xfId="0" applyFill="1" applyBorder="1" applyAlignment="1">
      <alignment horizontal="center" vertical="center" wrapText="1" shrinkToFit="1"/>
    </xf>
    <xf numFmtId="0" fontId="0" fillId="6" borderId="8" xfId="0" applyFill="1" applyBorder="1" applyAlignment="1">
      <alignment horizontal="center" vertical="center" wrapText="1" shrinkToFi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180" fontId="50" fillId="2" borderId="2" xfId="3" quotePrefix="1" applyNumberFormat="1" applyFont="1" applyFill="1" applyBorder="1" applyAlignment="1">
      <alignment horizontal="right" vertical="center" shrinkToFit="1"/>
    </xf>
  </cellXfs>
  <cellStyles count="6">
    <cellStyle name="パーセント" xfId="4" builtinId="5"/>
    <cellStyle name="ハイパーリンク" xfId="5" builtinId="8"/>
    <cellStyle name="桁区切り" xfId="3" builtinId="6"/>
    <cellStyle name="標準" xfId="0" builtinId="0"/>
    <cellStyle name="標準 2" xfId="1" xr:uid="{00000000-0005-0000-0000-000003000000}"/>
    <cellStyle name="標準_Sheet1" xfId="2" xr:uid="{00000000-0005-0000-0000-000004000000}"/>
  </cellStyles>
  <dxfs count="1">
    <dxf>
      <fill>
        <patternFill>
          <bgColor rgb="FFFF0000"/>
        </patternFill>
      </fill>
    </dxf>
  </dxfs>
  <tableStyles count="0" defaultTableStyle="TableStyleMedium9" defaultPivotStyle="PivotStyleLight16"/>
  <colors>
    <mruColors>
      <color rgb="FFFDFD63"/>
      <color rgb="FF9FFC24"/>
      <color rgb="FF0AE60A"/>
      <color rgb="FFFF99FF"/>
      <color rgb="FF000000"/>
      <color rgb="FFCCFFCC"/>
      <color rgb="FFFFFFCC"/>
      <color rgb="FFCCCCFF"/>
      <color rgb="FFFFCCFF"/>
      <color rgb="FF11C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xdr:colOff>
      <xdr:row>4</xdr:row>
      <xdr:rowOff>169546</xdr:rowOff>
    </xdr:from>
    <xdr:to>
      <xdr:col>4</xdr:col>
      <xdr:colOff>617220</xdr:colOff>
      <xdr:row>6</xdr:row>
      <xdr:rowOff>28575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049" y="1914526"/>
          <a:ext cx="3943351" cy="407669"/>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には数字を入力もしくは選択</a:t>
          </a:r>
          <a:endParaRPr kumimoji="1" lang="ja-JP" altLang="en-US" sz="1100" u="sng">
            <a:solidFill>
              <a:srgbClr val="FF0000"/>
            </a:solidFill>
          </a:endParaRPr>
        </a:p>
      </xdr:txBody>
    </xdr:sp>
    <xdr:clientData/>
  </xdr:twoCellAnchor>
  <xdr:twoCellAnchor>
    <xdr:from>
      <xdr:col>1</xdr:col>
      <xdr:colOff>449580</xdr:colOff>
      <xdr:row>5</xdr:row>
      <xdr:rowOff>26670</xdr:rowOff>
    </xdr:from>
    <xdr:to>
      <xdr:col>2</xdr:col>
      <xdr:colOff>26670</xdr:colOff>
      <xdr:row>5</xdr:row>
      <xdr:rowOff>329565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41120" y="1969770"/>
          <a:ext cx="567690" cy="302895"/>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180975</xdr:rowOff>
    </xdr:from>
    <xdr:to>
      <xdr:col>4</xdr:col>
      <xdr:colOff>685800</xdr:colOff>
      <xdr:row>5</xdr:row>
      <xdr:rowOff>323849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100" y="1895475"/>
          <a:ext cx="3939540" cy="340994"/>
        </a:xfrm>
        <a:prstGeom prst="roundRect">
          <a:avLst/>
        </a:prstGeom>
        <a:solidFill>
          <a:srgbClr val="FFFF00"/>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には数字を入力もしくは選択</a:t>
          </a:r>
          <a:endParaRPr kumimoji="1" lang="ja-JP" altLang="en-US" sz="1100" u="sng">
            <a:solidFill>
              <a:srgbClr val="FF0000"/>
            </a:solidFill>
          </a:endParaRPr>
        </a:p>
      </xdr:txBody>
    </xdr:sp>
    <xdr:clientData/>
  </xdr:twoCellAnchor>
  <xdr:twoCellAnchor>
    <xdr:from>
      <xdr:col>1</xdr:col>
      <xdr:colOff>461011</xdr:colOff>
      <xdr:row>5</xdr:row>
      <xdr:rowOff>38099</xdr:rowOff>
    </xdr:from>
    <xdr:to>
      <xdr:col>2</xdr:col>
      <xdr:colOff>60961</xdr:colOff>
      <xdr:row>5</xdr:row>
      <xdr:rowOff>274319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52551" y="1950719"/>
          <a:ext cx="590550" cy="236220"/>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26669</xdr:colOff>
      <xdr:row>4</xdr:row>
      <xdr:rowOff>1905</xdr:rowOff>
    </xdr:from>
    <xdr:to>
      <xdr:col>5</xdr:col>
      <xdr:colOff>289560</xdr:colOff>
      <xdr:row>5</xdr:row>
      <xdr:rowOff>20955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6669" y="1624965"/>
          <a:ext cx="4392931" cy="369570"/>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に数字、内訳を入力、選択すること。</a:t>
          </a:r>
          <a:endParaRPr kumimoji="1" lang="en-US" altLang="ja-JP" sz="1100">
            <a:solidFill>
              <a:srgbClr val="FF0000"/>
            </a:solidFill>
          </a:endParaRPr>
        </a:p>
        <a:p>
          <a:pPr algn="l"/>
          <a:r>
            <a:rPr kumimoji="1" lang="en-US" altLang="ja-JP" sz="1100">
              <a:solidFill>
                <a:srgbClr val="FF0000"/>
              </a:solidFill>
            </a:rPr>
            <a:t>senntaku </a:t>
          </a:r>
          <a:r>
            <a:rPr kumimoji="1" lang="ja-JP" altLang="en-US" sz="1100">
              <a:solidFill>
                <a:srgbClr val="FF0000"/>
              </a:solidFill>
            </a:rPr>
            <a:t>すること。</a:t>
          </a:r>
          <a:endParaRPr kumimoji="1" lang="ja-JP" altLang="en-US" sz="1100" u="sng">
            <a:solidFill>
              <a:srgbClr val="FF0000"/>
            </a:solidFill>
          </a:endParaRPr>
        </a:p>
      </xdr:txBody>
    </xdr:sp>
    <xdr:clientData/>
  </xdr:twoCellAnchor>
  <xdr:twoCellAnchor>
    <xdr:from>
      <xdr:col>1</xdr:col>
      <xdr:colOff>491490</xdr:colOff>
      <xdr:row>4</xdr:row>
      <xdr:rowOff>36195</xdr:rowOff>
    </xdr:from>
    <xdr:to>
      <xdr:col>2</xdr:col>
      <xdr:colOff>91440</xdr:colOff>
      <xdr:row>4</xdr:row>
      <xdr:rowOff>339090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383030" y="1659255"/>
          <a:ext cx="521970" cy="302895"/>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3</xdr:row>
      <xdr:rowOff>47625</xdr:rowOff>
    </xdr:from>
    <xdr:to>
      <xdr:col>4</xdr:col>
      <xdr:colOff>556260</xdr:colOff>
      <xdr:row>4</xdr:row>
      <xdr:rowOff>53340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049" y="1640205"/>
          <a:ext cx="3417571" cy="356235"/>
        </a:xfrm>
        <a:prstGeom prst="round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記載上の注意</a:t>
          </a:r>
          <a:r>
            <a:rPr kumimoji="1" lang="en-US" altLang="ja-JP" sz="1100">
              <a:solidFill>
                <a:srgbClr val="FF0000"/>
              </a:solidFill>
            </a:rPr>
            <a:t>】</a:t>
          </a:r>
          <a:r>
            <a:rPr kumimoji="1" lang="ja-JP" altLang="en-US" sz="1100">
              <a:solidFill>
                <a:srgbClr val="FF0000"/>
              </a:solidFill>
            </a:rPr>
            <a:t>　　　　　　　に数字を入力すること。</a:t>
          </a:r>
          <a:endParaRPr kumimoji="1" lang="ja-JP" altLang="en-US" sz="1100" u="sng">
            <a:solidFill>
              <a:srgbClr val="FF0000"/>
            </a:solidFill>
          </a:endParaRPr>
        </a:p>
      </xdr:txBody>
    </xdr:sp>
    <xdr:clientData/>
  </xdr:twoCellAnchor>
  <xdr:twoCellAnchor>
    <xdr:from>
      <xdr:col>1</xdr:col>
      <xdr:colOff>400050</xdr:colOff>
      <xdr:row>3</xdr:row>
      <xdr:rowOff>66675</xdr:rowOff>
    </xdr:from>
    <xdr:to>
      <xdr:col>1</xdr:col>
      <xdr:colOff>1028700</xdr:colOff>
      <xdr:row>4</xdr:row>
      <xdr:rowOff>19050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390650" y="1571625"/>
          <a:ext cx="628650" cy="304800"/>
        </a:xfrm>
        <a:prstGeom prst="rect">
          <a:avLst/>
        </a:prstGeom>
        <a:solidFill>
          <a:srgbClr val="9FFC2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2FE-AFB1-4790-8F80-D5B0CA787E58}">
  <sheetPr>
    <tabColor rgb="FFFFFF00"/>
    <pageSetUpPr fitToPage="1"/>
  </sheetPr>
  <dimension ref="A1:BH149"/>
  <sheetViews>
    <sheetView view="pageBreakPreview" zoomScale="70" zoomScaleNormal="70" zoomScaleSheetLayoutView="70" workbookViewId="0">
      <selection activeCell="W35" sqref="W35:AA35"/>
    </sheetView>
  </sheetViews>
  <sheetFormatPr defaultColWidth="2.375" defaultRowHeight="13.5"/>
  <cols>
    <col min="1" max="4" width="2.125" customWidth="1"/>
    <col min="10" max="10" width="3.125" customWidth="1"/>
    <col min="26" max="27" width="2.75" customWidth="1"/>
    <col min="28" max="28" width="2.625" customWidth="1"/>
    <col min="29" max="30" width="2.5" customWidth="1"/>
    <col min="33" max="33" width="7.75" customWidth="1"/>
    <col min="34" max="34" width="2.5" customWidth="1"/>
    <col min="35" max="35" width="2.625" customWidth="1"/>
    <col min="36" max="36" width="3.875" customWidth="1"/>
    <col min="39" max="39" width="3.5" customWidth="1"/>
    <col min="44" max="44" width="2.5" customWidth="1"/>
    <col min="45" max="46" width="2.125" customWidth="1"/>
    <col min="50" max="50" width="4.875" customWidth="1"/>
    <col min="52" max="52" width="9" bestFit="1" customWidth="1"/>
    <col min="58" max="58" width="9.25" customWidth="1"/>
    <col min="59" max="59" width="11.5" customWidth="1"/>
    <col min="257" max="260" width="2.125" customWidth="1"/>
    <col min="266" max="266" width="3.125" customWidth="1"/>
    <col min="282" max="283" width="2.75" customWidth="1"/>
    <col min="284" max="284" width="2.625" customWidth="1"/>
    <col min="285" max="286" width="2.5" customWidth="1"/>
    <col min="289" max="289" width="4.875" customWidth="1"/>
    <col min="290" max="290" width="2.5" customWidth="1"/>
    <col min="291" max="291" width="2.625" customWidth="1"/>
    <col min="292" max="292" width="3.875" customWidth="1"/>
    <col min="295" max="295" width="3.5" customWidth="1"/>
    <col min="300" max="300" width="2.5" customWidth="1"/>
    <col min="301" max="302" width="2.125" customWidth="1"/>
    <col min="306" max="306" width="4.875" customWidth="1"/>
    <col min="513" max="516" width="2.125" customWidth="1"/>
    <col min="522" max="522" width="3.125" customWidth="1"/>
    <col min="538" max="539" width="2.75" customWidth="1"/>
    <col min="540" max="540" width="2.625" customWidth="1"/>
    <col min="541" max="542" width="2.5" customWidth="1"/>
    <col min="545" max="545" width="4.875" customWidth="1"/>
    <col min="546" max="546" width="2.5" customWidth="1"/>
    <col min="547" max="547" width="2.625" customWidth="1"/>
    <col min="548" max="548" width="3.875" customWidth="1"/>
    <col min="551" max="551" width="3.5" customWidth="1"/>
    <col min="556" max="556" width="2.5" customWidth="1"/>
    <col min="557" max="558" width="2.125" customWidth="1"/>
    <col min="562" max="562" width="4.875" customWidth="1"/>
    <col min="769" max="772" width="2.125" customWidth="1"/>
    <col min="778" max="778" width="3.125" customWidth="1"/>
    <col min="794" max="795" width="2.75" customWidth="1"/>
    <col min="796" max="796" width="2.625" customWidth="1"/>
    <col min="797" max="798" width="2.5" customWidth="1"/>
    <col min="801" max="801" width="4.875" customWidth="1"/>
    <col min="802" max="802" width="2.5" customWidth="1"/>
    <col min="803" max="803" width="2.625" customWidth="1"/>
    <col min="804" max="804" width="3.875" customWidth="1"/>
    <col min="807" max="807" width="3.5" customWidth="1"/>
    <col min="812" max="812" width="2.5" customWidth="1"/>
    <col min="813" max="814" width="2.125" customWidth="1"/>
    <col min="818" max="818" width="4.875" customWidth="1"/>
    <col min="1025" max="1028" width="2.125" customWidth="1"/>
    <col min="1034" max="1034" width="3.125" customWidth="1"/>
    <col min="1050" max="1051" width="2.75" customWidth="1"/>
    <col min="1052" max="1052" width="2.625" customWidth="1"/>
    <col min="1053" max="1054" width="2.5" customWidth="1"/>
    <col min="1057" max="1057" width="4.875" customWidth="1"/>
    <col min="1058" max="1058" width="2.5" customWidth="1"/>
    <col min="1059" max="1059" width="2.625" customWidth="1"/>
    <col min="1060" max="1060" width="3.875" customWidth="1"/>
    <col min="1063" max="1063" width="3.5" customWidth="1"/>
    <col min="1068" max="1068" width="2.5" customWidth="1"/>
    <col min="1069" max="1070" width="2.125" customWidth="1"/>
    <col min="1074" max="1074" width="4.875" customWidth="1"/>
    <col min="1281" max="1284" width="2.125" customWidth="1"/>
    <col min="1290" max="1290" width="3.125" customWidth="1"/>
    <col min="1306" max="1307" width="2.75" customWidth="1"/>
    <col min="1308" max="1308" width="2.625" customWidth="1"/>
    <col min="1309" max="1310" width="2.5" customWidth="1"/>
    <col min="1313" max="1313" width="4.875" customWidth="1"/>
    <col min="1314" max="1314" width="2.5" customWidth="1"/>
    <col min="1315" max="1315" width="2.625" customWidth="1"/>
    <col min="1316" max="1316" width="3.875" customWidth="1"/>
    <col min="1319" max="1319" width="3.5" customWidth="1"/>
    <col min="1324" max="1324" width="2.5" customWidth="1"/>
    <col min="1325" max="1326" width="2.125" customWidth="1"/>
    <col min="1330" max="1330" width="4.875" customWidth="1"/>
    <col min="1537" max="1540" width="2.125" customWidth="1"/>
    <col min="1546" max="1546" width="3.125" customWidth="1"/>
    <col min="1562" max="1563" width="2.75" customWidth="1"/>
    <col min="1564" max="1564" width="2.625" customWidth="1"/>
    <col min="1565" max="1566" width="2.5" customWidth="1"/>
    <col min="1569" max="1569" width="4.875" customWidth="1"/>
    <col min="1570" max="1570" width="2.5" customWidth="1"/>
    <col min="1571" max="1571" width="2.625" customWidth="1"/>
    <col min="1572" max="1572" width="3.875" customWidth="1"/>
    <col min="1575" max="1575" width="3.5" customWidth="1"/>
    <col min="1580" max="1580" width="2.5" customWidth="1"/>
    <col min="1581" max="1582" width="2.125" customWidth="1"/>
    <col min="1586" max="1586" width="4.875" customWidth="1"/>
    <col min="1793" max="1796" width="2.125" customWidth="1"/>
    <col min="1802" max="1802" width="3.125" customWidth="1"/>
    <col min="1818" max="1819" width="2.75" customWidth="1"/>
    <col min="1820" max="1820" width="2.625" customWidth="1"/>
    <col min="1821" max="1822" width="2.5" customWidth="1"/>
    <col min="1825" max="1825" width="4.875" customWidth="1"/>
    <col min="1826" max="1826" width="2.5" customWidth="1"/>
    <col min="1827" max="1827" width="2.625" customWidth="1"/>
    <col min="1828" max="1828" width="3.875" customWidth="1"/>
    <col min="1831" max="1831" width="3.5" customWidth="1"/>
    <col min="1836" max="1836" width="2.5" customWidth="1"/>
    <col min="1837" max="1838" width="2.125" customWidth="1"/>
    <col min="1842" max="1842" width="4.875" customWidth="1"/>
    <col min="2049" max="2052" width="2.125" customWidth="1"/>
    <col min="2058" max="2058" width="3.125" customWidth="1"/>
    <col min="2074" max="2075" width="2.75" customWidth="1"/>
    <col min="2076" max="2076" width="2.625" customWidth="1"/>
    <col min="2077" max="2078" width="2.5" customWidth="1"/>
    <col min="2081" max="2081" width="4.875" customWidth="1"/>
    <col min="2082" max="2082" width="2.5" customWidth="1"/>
    <col min="2083" max="2083" width="2.625" customWidth="1"/>
    <col min="2084" max="2084" width="3.875" customWidth="1"/>
    <col min="2087" max="2087" width="3.5" customWidth="1"/>
    <col min="2092" max="2092" width="2.5" customWidth="1"/>
    <col min="2093" max="2094" width="2.125" customWidth="1"/>
    <col min="2098" max="2098" width="4.875" customWidth="1"/>
    <col min="2305" max="2308" width="2.125" customWidth="1"/>
    <col min="2314" max="2314" width="3.125" customWidth="1"/>
    <col min="2330" max="2331" width="2.75" customWidth="1"/>
    <col min="2332" max="2332" width="2.625" customWidth="1"/>
    <col min="2333" max="2334" width="2.5" customWidth="1"/>
    <col min="2337" max="2337" width="4.875" customWidth="1"/>
    <col min="2338" max="2338" width="2.5" customWidth="1"/>
    <col min="2339" max="2339" width="2.625" customWidth="1"/>
    <col min="2340" max="2340" width="3.875" customWidth="1"/>
    <col min="2343" max="2343" width="3.5" customWidth="1"/>
    <col min="2348" max="2348" width="2.5" customWidth="1"/>
    <col min="2349" max="2350" width="2.125" customWidth="1"/>
    <col min="2354" max="2354" width="4.875" customWidth="1"/>
    <col min="2561" max="2564" width="2.125" customWidth="1"/>
    <col min="2570" max="2570" width="3.125" customWidth="1"/>
    <col min="2586" max="2587" width="2.75" customWidth="1"/>
    <col min="2588" max="2588" width="2.625" customWidth="1"/>
    <col min="2589" max="2590" width="2.5" customWidth="1"/>
    <col min="2593" max="2593" width="4.875" customWidth="1"/>
    <col min="2594" max="2594" width="2.5" customWidth="1"/>
    <col min="2595" max="2595" width="2.625" customWidth="1"/>
    <col min="2596" max="2596" width="3.875" customWidth="1"/>
    <col min="2599" max="2599" width="3.5" customWidth="1"/>
    <col min="2604" max="2604" width="2.5" customWidth="1"/>
    <col min="2605" max="2606" width="2.125" customWidth="1"/>
    <col min="2610" max="2610" width="4.875" customWidth="1"/>
    <col min="2817" max="2820" width="2.125" customWidth="1"/>
    <col min="2826" max="2826" width="3.125" customWidth="1"/>
    <col min="2842" max="2843" width="2.75" customWidth="1"/>
    <col min="2844" max="2844" width="2.625" customWidth="1"/>
    <col min="2845" max="2846" width="2.5" customWidth="1"/>
    <col min="2849" max="2849" width="4.875" customWidth="1"/>
    <col min="2850" max="2850" width="2.5" customWidth="1"/>
    <col min="2851" max="2851" width="2.625" customWidth="1"/>
    <col min="2852" max="2852" width="3.875" customWidth="1"/>
    <col min="2855" max="2855" width="3.5" customWidth="1"/>
    <col min="2860" max="2860" width="2.5" customWidth="1"/>
    <col min="2861" max="2862" width="2.125" customWidth="1"/>
    <col min="2866" max="2866" width="4.875" customWidth="1"/>
    <col min="3073" max="3076" width="2.125" customWidth="1"/>
    <col min="3082" max="3082" width="3.125" customWidth="1"/>
    <col min="3098" max="3099" width="2.75" customWidth="1"/>
    <col min="3100" max="3100" width="2.625" customWidth="1"/>
    <col min="3101" max="3102" width="2.5" customWidth="1"/>
    <col min="3105" max="3105" width="4.875" customWidth="1"/>
    <col min="3106" max="3106" width="2.5" customWidth="1"/>
    <col min="3107" max="3107" width="2.625" customWidth="1"/>
    <col min="3108" max="3108" width="3.875" customWidth="1"/>
    <col min="3111" max="3111" width="3.5" customWidth="1"/>
    <col min="3116" max="3116" width="2.5" customWidth="1"/>
    <col min="3117" max="3118" width="2.125" customWidth="1"/>
    <col min="3122" max="3122" width="4.875" customWidth="1"/>
    <col min="3329" max="3332" width="2.125" customWidth="1"/>
    <col min="3338" max="3338" width="3.125" customWidth="1"/>
    <col min="3354" max="3355" width="2.75" customWidth="1"/>
    <col min="3356" max="3356" width="2.625" customWidth="1"/>
    <col min="3357" max="3358" width="2.5" customWidth="1"/>
    <col min="3361" max="3361" width="4.875" customWidth="1"/>
    <col min="3362" max="3362" width="2.5" customWidth="1"/>
    <col min="3363" max="3363" width="2.625" customWidth="1"/>
    <col min="3364" max="3364" width="3.875" customWidth="1"/>
    <col min="3367" max="3367" width="3.5" customWidth="1"/>
    <col min="3372" max="3372" width="2.5" customWidth="1"/>
    <col min="3373" max="3374" width="2.125" customWidth="1"/>
    <col min="3378" max="3378" width="4.875" customWidth="1"/>
    <col min="3585" max="3588" width="2.125" customWidth="1"/>
    <col min="3594" max="3594" width="3.125" customWidth="1"/>
    <col min="3610" max="3611" width="2.75" customWidth="1"/>
    <col min="3612" max="3612" width="2.625" customWidth="1"/>
    <col min="3613" max="3614" width="2.5" customWidth="1"/>
    <col min="3617" max="3617" width="4.875" customWidth="1"/>
    <col min="3618" max="3618" width="2.5" customWidth="1"/>
    <col min="3619" max="3619" width="2.625" customWidth="1"/>
    <col min="3620" max="3620" width="3.875" customWidth="1"/>
    <col min="3623" max="3623" width="3.5" customWidth="1"/>
    <col min="3628" max="3628" width="2.5" customWidth="1"/>
    <col min="3629" max="3630" width="2.125" customWidth="1"/>
    <col min="3634" max="3634" width="4.875" customWidth="1"/>
    <col min="3841" max="3844" width="2.125" customWidth="1"/>
    <col min="3850" max="3850" width="3.125" customWidth="1"/>
    <col min="3866" max="3867" width="2.75" customWidth="1"/>
    <col min="3868" max="3868" width="2.625" customWidth="1"/>
    <col min="3869" max="3870" width="2.5" customWidth="1"/>
    <col min="3873" max="3873" width="4.875" customWidth="1"/>
    <col min="3874" max="3874" width="2.5" customWidth="1"/>
    <col min="3875" max="3875" width="2.625" customWidth="1"/>
    <col min="3876" max="3876" width="3.875" customWidth="1"/>
    <col min="3879" max="3879" width="3.5" customWidth="1"/>
    <col min="3884" max="3884" width="2.5" customWidth="1"/>
    <col min="3885" max="3886" width="2.125" customWidth="1"/>
    <col min="3890" max="3890" width="4.875" customWidth="1"/>
    <col min="4097" max="4100" width="2.125" customWidth="1"/>
    <col min="4106" max="4106" width="3.125" customWidth="1"/>
    <col min="4122" max="4123" width="2.75" customWidth="1"/>
    <col min="4124" max="4124" width="2.625" customWidth="1"/>
    <col min="4125" max="4126" width="2.5" customWidth="1"/>
    <col min="4129" max="4129" width="4.875" customWidth="1"/>
    <col min="4130" max="4130" width="2.5" customWidth="1"/>
    <col min="4131" max="4131" width="2.625" customWidth="1"/>
    <col min="4132" max="4132" width="3.875" customWidth="1"/>
    <col min="4135" max="4135" width="3.5" customWidth="1"/>
    <col min="4140" max="4140" width="2.5" customWidth="1"/>
    <col min="4141" max="4142" width="2.125" customWidth="1"/>
    <col min="4146" max="4146" width="4.875" customWidth="1"/>
    <col min="4353" max="4356" width="2.125" customWidth="1"/>
    <col min="4362" max="4362" width="3.125" customWidth="1"/>
    <col min="4378" max="4379" width="2.75" customWidth="1"/>
    <col min="4380" max="4380" width="2.625" customWidth="1"/>
    <col min="4381" max="4382" width="2.5" customWidth="1"/>
    <col min="4385" max="4385" width="4.875" customWidth="1"/>
    <col min="4386" max="4386" width="2.5" customWidth="1"/>
    <col min="4387" max="4387" width="2.625" customWidth="1"/>
    <col min="4388" max="4388" width="3.875" customWidth="1"/>
    <col min="4391" max="4391" width="3.5" customWidth="1"/>
    <col min="4396" max="4396" width="2.5" customWidth="1"/>
    <col min="4397" max="4398" width="2.125" customWidth="1"/>
    <col min="4402" max="4402" width="4.875" customWidth="1"/>
    <col min="4609" max="4612" width="2.125" customWidth="1"/>
    <col min="4618" max="4618" width="3.125" customWidth="1"/>
    <col min="4634" max="4635" width="2.75" customWidth="1"/>
    <col min="4636" max="4636" width="2.625" customWidth="1"/>
    <col min="4637" max="4638" width="2.5" customWidth="1"/>
    <col min="4641" max="4641" width="4.875" customWidth="1"/>
    <col min="4642" max="4642" width="2.5" customWidth="1"/>
    <col min="4643" max="4643" width="2.625" customWidth="1"/>
    <col min="4644" max="4644" width="3.875" customWidth="1"/>
    <col min="4647" max="4647" width="3.5" customWidth="1"/>
    <col min="4652" max="4652" width="2.5" customWidth="1"/>
    <col min="4653" max="4654" width="2.125" customWidth="1"/>
    <col min="4658" max="4658" width="4.875" customWidth="1"/>
    <col min="4865" max="4868" width="2.125" customWidth="1"/>
    <col min="4874" max="4874" width="3.125" customWidth="1"/>
    <col min="4890" max="4891" width="2.75" customWidth="1"/>
    <col min="4892" max="4892" width="2.625" customWidth="1"/>
    <col min="4893" max="4894" width="2.5" customWidth="1"/>
    <col min="4897" max="4897" width="4.875" customWidth="1"/>
    <col min="4898" max="4898" width="2.5" customWidth="1"/>
    <col min="4899" max="4899" width="2.625" customWidth="1"/>
    <col min="4900" max="4900" width="3.875" customWidth="1"/>
    <col min="4903" max="4903" width="3.5" customWidth="1"/>
    <col min="4908" max="4908" width="2.5" customWidth="1"/>
    <col min="4909" max="4910" width="2.125" customWidth="1"/>
    <col min="4914" max="4914" width="4.875" customWidth="1"/>
    <col min="5121" max="5124" width="2.125" customWidth="1"/>
    <col min="5130" max="5130" width="3.125" customWidth="1"/>
    <col min="5146" max="5147" width="2.75" customWidth="1"/>
    <col min="5148" max="5148" width="2.625" customWidth="1"/>
    <col min="5149" max="5150" width="2.5" customWidth="1"/>
    <col min="5153" max="5153" width="4.875" customWidth="1"/>
    <col min="5154" max="5154" width="2.5" customWidth="1"/>
    <col min="5155" max="5155" width="2.625" customWidth="1"/>
    <col min="5156" max="5156" width="3.875" customWidth="1"/>
    <col min="5159" max="5159" width="3.5" customWidth="1"/>
    <col min="5164" max="5164" width="2.5" customWidth="1"/>
    <col min="5165" max="5166" width="2.125" customWidth="1"/>
    <col min="5170" max="5170" width="4.875" customWidth="1"/>
    <col min="5377" max="5380" width="2.125" customWidth="1"/>
    <col min="5386" max="5386" width="3.125" customWidth="1"/>
    <col min="5402" max="5403" width="2.75" customWidth="1"/>
    <col min="5404" max="5404" width="2.625" customWidth="1"/>
    <col min="5405" max="5406" width="2.5" customWidth="1"/>
    <col min="5409" max="5409" width="4.875" customWidth="1"/>
    <col min="5410" max="5410" width="2.5" customWidth="1"/>
    <col min="5411" max="5411" width="2.625" customWidth="1"/>
    <col min="5412" max="5412" width="3.875" customWidth="1"/>
    <col min="5415" max="5415" width="3.5" customWidth="1"/>
    <col min="5420" max="5420" width="2.5" customWidth="1"/>
    <col min="5421" max="5422" width="2.125" customWidth="1"/>
    <col min="5426" max="5426" width="4.875" customWidth="1"/>
    <col min="5633" max="5636" width="2.125" customWidth="1"/>
    <col min="5642" max="5642" width="3.125" customWidth="1"/>
    <col min="5658" max="5659" width="2.75" customWidth="1"/>
    <col min="5660" max="5660" width="2.625" customWidth="1"/>
    <col min="5661" max="5662" width="2.5" customWidth="1"/>
    <col min="5665" max="5665" width="4.875" customWidth="1"/>
    <col min="5666" max="5666" width="2.5" customWidth="1"/>
    <col min="5667" max="5667" width="2.625" customWidth="1"/>
    <col min="5668" max="5668" width="3.875" customWidth="1"/>
    <col min="5671" max="5671" width="3.5" customWidth="1"/>
    <col min="5676" max="5676" width="2.5" customWidth="1"/>
    <col min="5677" max="5678" width="2.125" customWidth="1"/>
    <col min="5682" max="5682" width="4.875" customWidth="1"/>
    <col min="5889" max="5892" width="2.125" customWidth="1"/>
    <col min="5898" max="5898" width="3.125" customWidth="1"/>
    <col min="5914" max="5915" width="2.75" customWidth="1"/>
    <col min="5916" max="5916" width="2.625" customWidth="1"/>
    <col min="5917" max="5918" width="2.5" customWidth="1"/>
    <col min="5921" max="5921" width="4.875" customWidth="1"/>
    <col min="5922" max="5922" width="2.5" customWidth="1"/>
    <col min="5923" max="5923" width="2.625" customWidth="1"/>
    <col min="5924" max="5924" width="3.875" customWidth="1"/>
    <col min="5927" max="5927" width="3.5" customWidth="1"/>
    <col min="5932" max="5932" width="2.5" customWidth="1"/>
    <col min="5933" max="5934" width="2.125" customWidth="1"/>
    <col min="5938" max="5938" width="4.875" customWidth="1"/>
    <col min="6145" max="6148" width="2.125" customWidth="1"/>
    <col min="6154" max="6154" width="3.125" customWidth="1"/>
    <col min="6170" max="6171" width="2.75" customWidth="1"/>
    <col min="6172" max="6172" width="2.625" customWidth="1"/>
    <col min="6173" max="6174" width="2.5" customWidth="1"/>
    <col min="6177" max="6177" width="4.875" customWidth="1"/>
    <col min="6178" max="6178" width="2.5" customWidth="1"/>
    <col min="6179" max="6179" width="2.625" customWidth="1"/>
    <col min="6180" max="6180" width="3.875" customWidth="1"/>
    <col min="6183" max="6183" width="3.5" customWidth="1"/>
    <col min="6188" max="6188" width="2.5" customWidth="1"/>
    <col min="6189" max="6190" width="2.125" customWidth="1"/>
    <col min="6194" max="6194" width="4.875" customWidth="1"/>
    <col min="6401" max="6404" width="2.125" customWidth="1"/>
    <col min="6410" max="6410" width="3.125" customWidth="1"/>
    <col min="6426" max="6427" width="2.75" customWidth="1"/>
    <col min="6428" max="6428" width="2.625" customWidth="1"/>
    <col min="6429" max="6430" width="2.5" customWidth="1"/>
    <col min="6433" max="6433" width="4.875" customWidth="1"/>
    <col min="6434" max="6434" width="2.5" customWidth="1"/>
    <col min="6435" max="6435" width="2.625" customWidth="1"/>
    <col min="6436" max="6436" width="3.875" customWidth="1"/>
    <col min="6439" max="6439" width="3.5" customWidth="1"/>
    <col min="6444" max="6444" width="2.5" customWidth="1"/>
    <col min="6445" max="6446" width="2.125" customWidth="1"/>
    <col min="6450" max="6450" width="4.875" customWidth="1"/>
    <col min="6657" max="6660" width="2.125" customWidth="1"/>
    <col min="6666" max="6666" width="3.125" customWidth="1"/>
    <col min="6682" max="6683" width="2.75" customWidth="1"/>
    <col min="6684" max="6684" width="2.625" customWidth="1"/>
    <col min="6685" max="6686" width="2.5" customWidth="1"/>
    <col min="6689" max="6689" width="4.875" customWidth="1"/>
    <col min="6690" max="6690" width="2.5" customWidth="1"/>
    <col min="6691" max="6691" width="2.625" customWidth="1"/>
    <col min="6692" max="6692" width="3.875" customWidth="1"/>
    <col min="6695" max="6695" width="3.5" customWidth="1"/>
    <col min="6700" max="6700" width="2.5" customWidth="1"/>
    <col min="6701" max="6702" width="2.125" customWidth="1"/>
    <col min="6706" max="6706" width="4.875" customWidth="1"/>
    <col min="6913" max="6916" width="2.125" customWidth="1"/>
    <col min="6922" max="6922" width="3.125" customWidth="1"/>
    <col min="6938" max="6939" width="2.75" customWidth="1"/>
    <col min="6940" max="6940" width="2.625" customWidth="1"/>
    <col min="6941" max="6942" width="2.5" customWidth="1"/>
    <col min="6945" max="6945" width="4.875" customWidth="1"/>
    <col min="6946" max="6946" width="2.5" customWidth="1"/>
    <col min="6947" max="6947" width="2.625" customWidth="1"/>
    <col min="6948" max="6948" width="3.875" customWidth="1"/>
    <col min="6951" max="6951" width="3.5" customWidth="1"/>
    <col min="6956" max="6956" width="2.5" customWidth="1"/>
    <col min="6957" max="6958" width="2.125" customWidth="1"/>
    <col min="6962" max="6962" width="4.875" customWidth="1"/>
    <col min="7169" max="7172" width="2.125" customWidth="1"/>
    <col min="7178" max="7178" width="3.125" customWidth="1"/>
    <col min="7194" max="7195" width="2.75" customWidth="1"/>
    <col min="7196" max="7196" width="2.625" customWidth="1"/>
    <col min="7197" max="7198" width="2.5" customWidth="1"/>
    <col min="7201" max="7201" width="4.875" customWidth="1"/>
    <col min="7202" max="7202" width="2.5" customWidth="1"/>
    <col min="7203" max="7203" width="2.625" customWidth="1"/>
    <col min="7204" max="7204" width="3.875" customWidth="1"/>
    <col min="7207" max="7207" width="3.5" customWidth="1"/>
    <col min="7212" max="7212" width="2.5" customWidth="1"/>
    <col min="7213" max="7214" width="2.125" customWidth="1"/>
    <col min="7218" max="7218" width="4.875" customWidth="1"/>
    <col min="7425" max="7428" width="2.125" customWidth="1"/>
    <col min="7434" max="7434" width="3.125" customWidth="1"/>
    <col min="7450" max="7451" width="2.75" customWidth="1"/>
    <col min="7452" max="7452" width="2.625" customWidth="1"/>
    <col min="7453" max="7454" width="2.5" customWidth="1"/>
    <col min="7457" max="7457" width="4.875" customWidth="1"/>
    <col min="7458" max="7458" width="2.5" customWidth="1"/>
    <col min="7459" max="7459" width="2.625" customWidth="1"/>
    <col min="7460" max="7460" width="3.875" customWidth="1"/>
    <col min="7463" max="7463" width="3.5" customWidth="1"/>
    <col min="7468" max="7468" width="2.5" customWidth="1"/>
    <col min="7469" max="7470" width="2.125" customWidth="1"/>
    <col min="7474" max="7474" width="4.875" customWidth="1"/>
    <col min="7681" max="7684" width="2.125" customWidth="1"/>
    <col min="7690" max="7690" width="3.125" customWidth="1"/>
    <col min="7706" max="7707" width="2.75" customWidth="1"/>
    <col min="7708" max="7708" width="2.625" customWidth="1"/>
    <col min="7709" max="7710" width="2.5" customWidth="1"/>
    <col min="7713" max="7713" width="4.875" customWidth="1"/>
    <col min="7714" max="7714" width="2.5" customWidth="1"/>
    <col min="7715" max="7715" width="2.625" customWidth="1"/>
    <col min="7716" max="7716" width="3.875" customWidth="1"/>
    <col min="7719" max="7719" width="3.5" customWidth="1"/>
    <col min="7724" max="7724" width="2.5" customWidth="1"/>
    <col min="7725" max="7726" width="2.125" customWidth="1"/>
    <col min="7730" max="7730" width="4.875" customWidth="1"/>
    <col min="7937" max="7940" width="2.125" customWidth="1"/>
    <col min="7946" max="7946" width="3.125" customWidth="1"/>
    <col min="7962" max="7963" width="2.75" customWidth="1"/>
    <col min="7964" max="7964" width="2.625" customWidth="1"/>
    <col min="7965" max="7966" width="2.5" customWidth="1"/>
    <col min="7969" max="7969" width="4.875" customWidth="1"/>
    <col min="7970" max="7970" width="2.5" customWidth="1"/>
    <col min="7971" max="7971" width="2.625" customWidth="1"/>
    <col min="7972" max="7972" width="3.875" customWidth="1"/>
    <col min="7975" max="7975" width="3.5" customWidth="1"/>
    <col min="7980" max="7980" width="2.5" customWidth="1"/>
    <col min="7981" max="7982" width="2.125" customWidth="1"/>
    <col min="7986" max="7986" width="4.875" customWidth="1"/>
    <col min="8193" max="8196" width="2.125" customWidth="1"/>
    <col min="8202" max="8202" width="3.125" customWidth="1"/>
    <col min="8218" max="8219" width="2.75" customWidth="1"/>
    <col min="8220" max="8220" width="2.625" customWidth="1"/>
    <col min="8221" max="8222" width="2.5" customWidth="1"/>
    <col min="8225" max="8225" width="4.875" customWidth="1"/>
    <col min="8226" max="8226" width="2.5" customWidth="1"/>
    <col min="8227" max="8227" width="2.625" customWidth="1"/>
    <col min="8228" max="8228" width="3.875" customWidth="1"/>
    <col min="8231" max="8231" width="3.5" customWidth="1"/>
    <col min="8236" max="8236" width="2.5" customWidth="1"/>
    <col min="8237" max="8238" width="2.125" customWidth="1"/>
    <col min="8242" max="8242" width="4.875" customWidth="1"/>
    <col min="8449" max="8452" width="2.125" customWidth="1"/>
    <col min="8458" max="8458" width="3.125" customWidth="1"/>
    <col min="8474" max="8475" width="2.75" customWidth="1"/>
    <col min="8476" max="8476" width="2.625" customWidth="1"/>
    <col min="8477" max="8478" width="2.5" customWidth="1"/>
    <col min="8481" max="8481" width="4.875" customWidth="1"/>
    <col min="8482" max="8482" width="2.5" customWidth="1"/>
    <col min="8483" max="8483" width="2.625" customWidth="1"/>
    <col min="8484" max="8484" width="3.875" customWidth="1"/>
    <col min="8487" max="8487" width="3.5" customWidth="1"/>
    <col min="8492" max="8492" width="2.5" customWidth="1"/>
    <col min="8493" max="8494" width="2.125" customWidth="1"/>
    <col min="8498" max="8498" width="4.875" customWidth="1"/>
    <col min="8705" max="8708" width="2.125" customWidth="1"/>
    <col min="8714" max="8714" width="3.125" customWidth="1"/>
    <col min="8730" max="8731" width="2.75" customWidth="1"/>
    <col min="8732" max="8732" width="2.625" customWidth="1"/>
    <col min="8733" max="8734" width="2.5" customWidth="1"/>
    <col min="8737" max="8737" width="4.875" customWidth="1"/>
    <col min="8738" max="8738" width="2.5" customWidth="1"/>
    <col min="8739" max="8739" width="2.625" customWidth="1"/>
    <col min="8740" max="8740" width="3.875" customWidth="1"/>
    <col min="8743" max="8743" width="3.5" customWidth="1"/>
    <col min="8748" max="8748" width="2.5" customWidth="1"/>
    <col min="8749" max="8750" width="2.125" customWidth="1"/>
    <col min="8754" max="8754" width="4.875" customWidth="1"/>
    <col min="8961" max="8964" width="2.125" customWidth="1"/>
    <col min="8970" max="8970" width="3.125" customWidth="1"/>
    <col min="8986" max="8987" width="2.75" customWidth="1"/>
    <col min="8988" max="8988" width="2.625" customWidth="1"/>
    <col min="8989" max="8990" width="2.5" customWidth="1"/>
    <col min="8993" max="8993" width="4.875" customWidth="1"/>
    <col min="8994" max="8994" width="2.5" customWidth="1"/>
    <col min="8995" max="8995" width="2.625" customWidth="1"/>
    <col min="8996" max="8996" width="3.875" customWidth="1"/>
    <col min="8999" max="8999" width="3.5" customWidth="1"/>
    <col min="9004" max="9004" width="2.5" customWidth="1"/>
    <col min="9005" max="9006" width="2.125" customWidth="1"/>
    <col min="9010" max="9010" width="4.875" customWidth="1"/>
    <col min="9217" max="9220" width="2.125" customWidth="1"/>
    <col min="9226" max="9226" width="3.125" customWidth="1"/>
    <col min="9242" max="9243" width="2.75" customWidth="1"/>
    <col min="9244" max="9244" width="2.625" customWidth="1"/>
    <col min="9245" max="9246" width="2.5" customWidth="1"/>
    <col min="9249" max="9249" width="4.875" customWidth="1"/>
    <col min="9250" max="9250" width="2.5" customWidth="1"/>
    <col min="9251" max="9251" width="2.625" customWidth="1"/>
    <col min="9252" max="9252" width="3.875" customWidth="1"/>
    <col min="9255" max="9255" width="3.5" customWidth="1"/>
    <col min="9260" max="9260" width="2.5" customWidth="1"/>
    <col min="9261" max="9262" width="2.125" customWidth="1"/>
    <col min="9266" max="9266" width="4.875" customWidth="1"/>
    <col min="9473" max="9476" width="2.125" customWidth="1"/>
    <col min="9482" max="9482" width="3.125" customWidth="1"/>
    <col min="9498" max="9499" width="2.75" customWidth="1"/>
    <col min="9500" max="9500" width="2.625" customWidth="1"/>
    <col min="9501" max="9502" width="2.5" customWidth="1"/>
    <col min="9505" max="9505" width="4.875" customWidth="1"/>
    <col min="9506" max="9506" width="2.5" customWidth="1"/>
    <col min="9507" max="9507" width="2.625" customWidth="1"/>
    <col min="9508" max="9508" width="3.875" customWidth="1"/>
    <col min="9511" max="9511" width="3.5" customWidth="1"/>
    <col min="9516" max="9516" width="2.5" customWidth="1"/>
    <col min="9517" max="9518" width="2.125" customWidth="1"/>
    <col min="9522" max="9522" width="4.875" customWidth="1"/>
    <col min="9729" max="9732" width="2.125" customWidth="1"/>
    <col min="9738" max="9738" width="3.125" customWidth="1"/>
    <col min="9754" max="9755" width="2.75" customWidth="1"/>
    <col min="9756" max="9756" width="2.625" customWidth="1"/>
    <col min="9757" max="9758" width="2.5" customWidth="1"/>
    <col min="9761" max="9761" width="4.875" customWidth="1"/>
    <col min="9762" max="9762" width="2.5" customWidth="1"/>
    <col min="9763" max="9763" width="2.625" customWidth="1"/>
    <col min="9764" max="9764" width="3.875" customWidth="1"/>
    <col min="9767" max="9767" width="3.5" customWidth="1"/>
    <col min="9772" max="9772" width="2.5" customWidth="1"/>
    <col min="9773" max="9774" width="2.125" customWidth="1"/>
    <col min="9778" max="9778" width="4.875" customWidth="1"/>
    <col min="9985" max="9988" width="2.125" customWidth="1"/>
    <col min="9994" max="9994" width="3.125" customWidth="1"/>
    <col min="10010" max="10011" width="2.75" customWidth="1"/>
    <col min="10012" max="10012" width="2.625" customWidth="1"/>
    <col min="10013" max="10014" width="2.5" customWidth="1"/>
    <col min="10017" max="10017" width="4.875" customWidth="1"/>
    <col min="10018" max="10018" width="2.5" customWidth="1"/>
    <col min="10019" max="10019" width="2.625" customWidth="1"/>
    <col min="10020" max="10020" width="3.875" customWidth="1"/>
    <col min="10023" max="10023" width="3.5" customWidth="1"/>
    <col min="10028" max="10028" width="2.5" customWidth="1"/>
    <col min="10029" max="10030" width="2.125" customWidth="1"/>
    <col min="10034" max="10034" width="4.875" customWidth="1"/>
    <col min="10241" max="10244" width="2.125" customWidth="1"/>
    <col min="10250" max="10250" width="3.125" customWidth="1"/>
    <col min="10266" max="10267" width="2.75" customWidth="1"/>
    <col min="10268" max="10268" width="2.625" customWidth="1"/>
    <col min="10269" max="10270" width="2.5" customWidth="1"/>
    <col min="10273" max="10273" width="4.875" customWidth="1"/>
    <col min="10274" max="10274" width="2.5" customWidth="1"/>
    <col min="10275" max="10275" width="2.625" customWidth="1"/>
    <col min="10276" max="10276" width="3.875" customWidth="1"/>
    <col min="10279" max="10279" width="3.5" customWidth="1"/>
    <col min="10284" max="10284" width="2.5" customWidth="1"/>
    <col min="10285" max="10286" width="2.125" customWidth="1"/>
    <col min="10290" max="10290" width="4.875" customWidth="1"/>
    <col min="10497" max="10500" width="2.125" customWidth="1"/>
    <col min="10506" max="10506" width="3.125" customWidth="1"/>
    <col min="10522" max="10523" width="2.75" customWidth="1"/>
    <col min="10524" max="10524" width="2.625" customWidth="1"/>
    <col min="10525" max="10526" width="2.5" customWidth="1"/>
    <col min="10529" max="10529" width="4.875" customWidth="1"/>
    <col min="10530" max="10530" width="2.5" customWidth="1"/>
    <col min="10531" max="10531" width="2.625" customWidth="1"/>
    <col min="10532" max="10532" width="3.875" customWidth="1"/>
    <col min="10535" max="10535" width="3.5" customWidth="1"/>
    <col min="10540" max="10540" width="2.5" customWidth="1"/>
    <col min="10541" max="10542" width="2.125" customWidth="1"/>
    <col min="10546" max="10546" width="4.875" customWidth="1"/>
    <col min="10753" max="10756" width="2.125" customWidth="1"/>
    <col min="10762" max="10762" width="3.125" customWidth="1"/>
    <col min="10778" max="10779" width="2.75" customWidth="1"/>
    <col min="10780" max="10780" width="2.625" customWidth="1"/>
    <col min="10781" max="10782" width="2.5" customWidth="1"/>
    <col min="10785" max="10785" width="4.875" customWidth="1"/>
    <col min="10786" max="10786" width="2.5" customWidth="1"/>
    <col min="10787" max="10787" width="2.625" customWidth="1"/>
    <col min="10788" max="10788" width="3.875" customWidth="1"/>
    <col min="10791" max="10791" width="3.5" customWidth="1"/>
    <col min="10796" max="10796" width="2.5" customWidth="1"/>
    <col min="10797" max="10798" width="2.125" customWidth="1"/>
    <col min="10802" max="10802" width="4.875" customWidth="1"/>
    <col min="11009" max="11012" width="2.125" customWidth="1"/>
    <col min="11018" max="11018" width="3.125" customWidth="1"/>
    <col min="11034" max="11035" width="2.75" customWidth="1"/>
    <col min="11036" max="11036" width="2.625" customWidth="1"/>
    <col min="11037" max="11038" width="2.5" customWidth="1"/>
    <col min="11041" max="11041" width="4.875" customWidth="1"/>
    <col min="11042" max="11042" width="2.5" customWidth="1"/>
    <col min="11043" max="11043" width="2.625" customWidth="1"/>
    <col min="11044" max="11044" width="3.875" customWidth="1"/>
    <col min="11047" max="11047" width="3.5" customWidth="1"/>
    <col min="11052" max="11052" width="2.5" customWidth="1"/>
    <col min="11053" max="11054" width="2.125" customWidth="1"/>
    <col min="11058" max="11058" width="4.875" customWidth="1"/>
    <col min="11265" max="11268" width="2.125" customWidth="1"/>
    <col min="11274" max="11274" width="3.125" customWidth="1"/>
    <col min="11290" max="11291" width="2.75" customWidth="1"/>
    <col min="11292" max="11292" width="2.625" customWidth="1"/>
    <col min="11293" max="11294" width="2.5" customWidth="1"/>
    <col min="11297" max="11297" width="4.875" customWidth="1"/>
    <col min="11298" max="11298" width="2.5" customWidth="1"/>
    <col min="11299" max="11299" width="2.625" customWidth="1"/>
    <col min="11300" max="11300" width="3.875" customWidth="1"/>
    <col min="11303" max="11303" width="3.5" customWidth="1"/>
    <col min="11308" max="11308" width="2.5" customWidth="1"/>
    <col min="11309" max="11310" width="2.125" customWidth="1"/>
    <col min="11314" max="11314" width="4.875" customWidth="1"/>
    <col min="11521" max="11524" width="2.125" customWidth="1"/>
    <col min="11530" max="11530" width="3.125" customWidth="1"/>
    <col min="11546" max="11547" width="2.75" customWidth="1"/>
    <col min="11548" max="11548" width="2.625" customWidth="1"/>
    <col min="11549" max="11550" width="2.5" customWidth="1"/>
    <col min="11553" max="11553" width="4.875" customWidth="1"/>
    <col min="11554" max="11554" width="2.5" customWidth="1"/>
    <col min="11555" max="11555" width="2.625" customWidth="1"/>
    <col min="11556" max="11556" width="3.875" customWidth="1"/>
    <col min="11559" max="11559" width="3.5" customWidth="1"/>
    <col min="11564" max="11564" width="2.5" customWidth="1"/>
    <col min="11565" max="11566" width="2.125" customWidth="1"/>
    <col min="11570" max="11570" width="4.875" customWidth="1"/>
    <col min="11777" max="11780" width="2.125" customWidth="1"/>
    <col min="11786" max="11786" width="3.125" customWidth="1"/>
    <col min="11802" max="11803" width="2.75" customWidth="1"/>
    <col min="11804" max="11804" width="2.625" customWidth="1"/>
    <col min="11805" max="11806" width="2.5" customWidth="1"/>
    <col min="11809" max="11809" width="4.875" customWidth="1"/>
    <col min="11810" max="11810" width="2.5" customWidth="1"/>
    <col min="11811" max="11811" width="2.625" customWidth="1"/>
    <col min="11812" max="11812" width="3.875" customWidth="1"/>
    <col min="11815" max="11815" width="3.5" customWidth="1"/>
    <col min="11820" max="11820" width="2.5" customWidth="1"/>
    <col min="11821" max="11822" width="2.125" customWidth="1"/>
    <col min="11826" max="11826" width="4.875" customWidth="1"/>
    <col min="12033" max="12036" width="2.125" customWidth="1"/>
    <col min="12042" max="12042" width="3.125" customWidth="1"/>
    <col min="12058" max="12059" width="2.75" customWidth="1"/>
    <col min="12060" max="12060" width="2.625" customWidth="1"/>
    <col min="12061" max="12062" width="2.5" customWidth="1"/>
    <col min="12065" max="12065" width="4.875" customWidth="1"/>
    <col min="12066" max="12066" width="2.5" customWidth="1"/>
    <col min="12067" max="12067" width="2.625" customWidth="1"/>
    <col min="12068" max="12068" width="3.875" customWidth="1"/>
    <col min="12071" max="12071" width="3.5" customWidth="1"/>
    <col min="12076" max="12076" width="2.5" customWidth="1"/>
    <col min="12077" max="12078" width="2.125" customWidth="1"/>
    <col min="12082" max="12082" width="4.875" customWidth="1"/>
    <col min="12289" max="12292" width="2.125" customWidth="1"/>
    <col min="12298" max="12298" width="3.125" customWidth="1"/>
    <col min="12314" max="12315" width="2.75" customWidth="1"/>
    <col min="12316" max="12316" width="2.625" customWidth="1"/>
    <col min="12317" max="12318" width="2.5" customWidth="1"/>
    <col min="12321" max="12321" width="4.875" customWidth="1"/>
    <col min="12322" max="12322" width="2.5" customWidth="1"/>
    <col min="12323" max="12323" width="2.625" customWidth="1"/>
    <col min="12324" max="12324" width="3.875" customWidth="1"/>
    <col min="12327" max="12327" width="3.5" customWidth="1"/>
    <col min="12332" max="12332" width="2.5" customWidth="1"/>
    <col min="12333" max="12334" width="2.125" customWidth="1"/>
    <col min="12338" max="12338" width="4.875" customWidth="1"/>
    <col min="12545" max="12548" width="2.125" customWidth="1"/>
    <col min="12554" max="12554" width="3.125" customWidth="1"/>
    <col min="12570" max="12571" width="2.75" customWidth="1"/>
    <col min="12572" max="12572" width="2.625" customWidth="1"/>
    <col min="12573" max="12574" width="2.5" customWidth="1"/>
    <col min="12577" max="12577" width="4.875" customWidth="1"/>
    <col min="12578" max="12578" width="2.5" customWidth="1"/>
    <col min="12579" max="12579" width="2.625" customWidth="1"/>
    <col min="12580" max="12580" width="3.875" customWidth="1"/>
    <col min="12583" max="12583" width="3.5" customWidth="1"/>
    <col min="12588" max="12588" width="2.5" customWidth="1"/>
    <col min="12589" max="12590" width="2.125" customWidth="1"/>
    <col min="12594" max="12594" width="4.875" customWidth="1"/>
    <col min="12801" max="12804" width="2.125" customWidth="1"/>
    <col min="12810" max="12810" width="3.125" customWidth="1"/>
    <col min="12826" max="12827" width="2.75" customWidth="1"/>
    <col min="12828" max="12828" width="2.625" customWidth="1"/>
    <col min="12829" max="12830" width="2.5" customWidth="1"/>
    <col min="12833" max="12833" width="4.875" customWidth="1"/>
    <col min="12834" max="12834" width="2.5" customWidth="1"/>
    <col min="12835" max="12835" width="2.625" customWidth="1"/>
    <col min="12836" max="12836" width="3.875" customWidth="1"/>
    <col min="12839" max="12839" width="3.5" customWidth="1"/>
    <col min="12844" max="12844" width="2.5" customWidth="1"/>
    <col min="12845" max="12846" width="2.125" customWidth="1"/>
    <col min="12850" max="12850" width="4.875" customWidth="1"/>
    <col min="13057" max="13060" width="2.125" customWidth="1"/>
    <col min="13066" max="13066" width="3.125" customWidth="1"/>
    <col min="13082" max="13083" width="2.75" customWidth="1"/>
    <col min="13084" max="13084" width="2.625" customWidth="1"/>
    <col min="13085" max="13086" width="2.5" customWidth="1"/>
    <col min="13089" max="13089" width="4.875" customWidth="1"/>
    <col min="13090" max="13090" width="2.5" customWidth="1"/>
    <col min="13091" max="13091" width="2.625" customWidth="1"/>
    <col min="13092" max="13092" width="3.875" customWidth="1"/>
    <col min="13095" max="13095" width="3.5" customWidth="1"/>
    <col min="13100" max="13100" width="2.5" customWidth="1"/>
    <col min="13101" max="13102" width="2.125" customWidth="1"/>
    <col min="13106" max="13106" width="4.875" customWidth="1"/>
    <col min="13313" max="13316" width="2.125" customWidth="1"/>
    <col min="13322" max="13322" width="3.125" customWidth="1"/>
    <col min="13338" max="13339" width="2.75" customWidth="1"/>
    <col min="13340" max="13340" width="2.625" customWidth="1"/>
    <col min="13341" max="13342" width="2.5" customWidth="1"/>
    <col min="13345" max="13345" width="4.875" customWidth="1"/>
    <col min="13346" max="13346" width="2.5" customWidth="1"/>
    <col min="13347" max="13347" width="2.625" customWidth="1"/>
    <col min="13348" max="13348" width="3.875" customWidth="1"/>
    <col min="13351" max="13351" width="3.5" customWidth="1"/>
    <col min="13356" max="13356" width="2.5" customWidth="1"/>
    <col min="13357" max="13358" width="2.125" customWidth="1"/>
    <col min="13362" max="13362" width="4.875" customWidth="1"/>
    <col min="13569" max="13572" width="2.125" customWidth="1"/>
    <col min="13578" max="13578" width="3.125" customWidth="1"/>
    <col min="13594" max="13595" width="2.75" customWidth="1"/>
    <col min="13596" max="13596" width="2.625" customWidth="1"/>
    <col min="13597" max="13598" width="2.5" customWidth="1"/>
    <col min="13601" max="13601" width="4.875" customWidth="1"/>
    <col min="13602" max="13602" width="2.5" customWidth="1"/>
    <col min="13603" max="13603" width="2.625" customWidth="1"/>
    <col min="13604" max="13604" width="3.875" customWidth="1"/>
    <col min="13607" max="13607" width="3.5" customWidth="1"/>
    <col min="13612" max="13612" width="2.5" customWidth="1"/>
    <col min="13613" max="13614" width="2.125" customWidth="1"/>
    <col min="13618" max="13618" width="4.875" customWidth="1"/>
    <col min="13825" max="13828" width="2.125" customWidth="1"/>
    <col min="13834" max="13834" width="3.125" customWidth="1"/>
    <col min="13850" max="13851" width="2.75" customWidth="1"/>
    <col min="13852" max="13852" width="2.625" customWidth="1"/>
    <col min="13853" max="13854" width="2.5" customWidth="1"/>
    <col min="13857" max="13857" width="4.875" customWidth="1"/>
    <col min="13858" max="13858" width="2.5" customWidth="1"/>
    <col min="13859" max="13859" width="2.625" customWidth="1"/>
    <col min="13860" max="13860" width="3.875" customWidth="1"/>
    <col min="13863" max="13863" width="3.5" customWidth="1"/>
    <col min="13868" max="13868" width="2.5" customWidth="1"/>
    <col min="13869" max="13870" width="2.125" customWidth="1"/>
    <col min="13874" max="13874" width="4.875" customWidth="1"/>
    <col min="14081" max="14084" width="2.125" customWidth="1"/>
    <col min="14090" max="14090" width="3.125" customWidth="1"/>
    <col min="14106" max="14107" width="2.75" customWidth="1"/>
    <col min="14108" max="14108" width="2.625" customWidth="1"/>
    <col min="14109" max="14110" width="2.5" customWidth="1"/>
    <col min="14113" max="14113" width="4.875" customWidth="1"/>
    <col min="14114" max="14114" width="2.5" customWidth="1"/>
    <col min="14115" max="14115" width="2.625" customWidth="1"/>
    <col min="14116" max="14116" width="3.875" customWidth="1"/>
    <col min="14119" max="14119" width="3.5" customWidth="1"/>
    <col min="14124" max="14124" width="2.5" customWidth="1"/>
    <col min="14125" max="14126" width="2.125" customWidth="1"/>
    <col min="14130" max="14130" width="4.875" customWidth="1"/>
    <col min="14337" max="14340" width="2.125" customWidth="1"/>
    <col min="14346" max="14346" width="3.125" customWidth="1"/>
    <col min="14362" max="14363" width="2.75" customWidth="1"/>
    <col min="14364" max="14364" width="2.625" customWidth="1"/>
    <col min="14365" max="14366" width="2.5" customWidth="1"/>
    <col min="14369" max="14369" width="4.875" customWidth="1"/>
    <col min="14370" max="14370" width="2.5" customWidth="1"/>
    <col min="14371" max="14371" width="2.625" customWidth="1"/>
    <col min="14372" max="14372" width="3.875" customWidth="1"/>
    <col min="14375" max="14375" width="3.5" customWidth="1"/>
    <col min="14380" max="14380" width="2.5" customWidth="1"/>
    <col min="14381" max="14382" width="2.125" customWidth="1"/>
    <col min="14386" max="14386" width="4.875" customWidth="1"/>
    <col min="14593" max="14596" width="2.125" customWidth="1"/>
    <col min="14602" max="14602" width="3.125" customWidth="1"/>
    <col min="14618" max="14619" width="2.75" customWidth="1"/>
    <col min="14620" max="14620" width="2.625" customWidth="1"/>
    <col min="14621" max="14622" width="2.5" customWidth="1"/>
    <col min="14625" max="14625" width="4.875" customWidth="1"/>
    <col min="14626" max="14626" width="2.5" customWidth="1"/>
    <col min="14627" max="14627" width="2.625" customWidth="1"/>
    <col min="14628" max="14628" width="3.875" customWidth="1"/>
    <col min="14631" max="14631" width="3.5" customWidth="1"/>
    <col min="14636" max="14636" width="2.5" customWidth="1"/>
    <col min="14637" max="14638" width="2.125" customWidth="1"/>
    <col min="14642" max="14642" width="4.875" customWidth="1"/>
    <col min="14849" max="14852" width="2.125" customWidth="1"/>
    <col min="14858" max="14858" width="3.125" customWidth="1"/>
    <col min="14874" max="14875" width="2.75" customWidth="1"/>
    <col min="14876" max="14876" width="2.625" customWidth="1"/>
    <col min="14877" max="14878" width="2.5" customWidth="1"/>
    <col min="14881" max="14881" width="4.875" customWidth="1"/>
    <col min="14882" max="14882" width="2.5" customWidth="1"/>
    <col min="14883" max="14883" width="2.625" customWidth="1"/>
    <col min="14884" max="14884" width="3.875" customWidth="1"/>
    <col min="14887" max="14887" width="3.5" customWidth="1"/>
    <col min="14892" max="14892" width="2.5" customWidth="1"/>
    <col min="14893" max="14894" width="2.125" customWidth="1"/>
    <col min="14898" max="14898" width="4.875" customWidth="1"/>
    <col min="15105" max="15108" width="2.125" customWidth="1"/>
    <col min="15114" max="15114" width="3.125" customWidth="1"/>
    <col min="15130" max="15131" width="2.75" customWidth="1"/>
    <col min="15132" max="15132" width="2.625" customWidth="1"/>
    <col min="15133" max="15134" width="2.5" customWidth="1"/>
    <col min="15137" max="15137" width="4.875" customWidth="1"/>
    <col min="15138" max="15138" width="2.5" customWidth="1"/>
    <col min="15139" max="15139" width="2.625" customWidth="1"/>
    <col min="15140" max="15140" width="3.875" customWidth="1"/>
    <col min="15143" max="15143" width="3.5" customWidth="1"/>
    <col min="15148" max="15148" width="2.5" customWidth="1"/>
    <col min="15149" max="15150" width="2.125" customWidth="1"/>
    <col min="15154" max="15154" width="4.875" customWidth="1"/>
    <col min="15361" max="15364" width="2.125" customWidth="1"/>
    <col min="15370" max="15370" width="3.125" customWidth="1"/>
    <col min="15386" max="15387" width="2.75" customWidth="1"/>
    <col min="15388" max="15388" width="2.625" customWidth="1"/>
    <col min="15389" max="15390" width="2.5" customWidth="1"/>
    <col min="15393" max="15393" width="4.875" customWidth="1"/>
    <col min="15394" max="15394" width="2.5" customWidth="1"/>
    <col min="15395" max="15395" width="2.625" customWidth="1"/>
    <col min="15396" max="15396" width="3.875" customWidth="1"/>
    <col min="15399" max="15399" width="3.5" customWidth="1"/>
    <col min="15404" max="15404" width="2.5" customWidth="1"/>
    <col min="15405" max="15406" width="2.125" customWidth="1"/>
    <col min="15410" max="15410" width="4.875" customWidth="1"/>
    <col min="15617" max="15620" width="2.125" customWidth="1"/>
    <col min="15626" max="15626" width="3.125" customWidth="1"/>
    <col min="15642" max="15643" width="2.75" customWidth="1"/>
    <col min="15644" max="15644" width="2.625" customWidth="1"/>
    <col min="15645" max="15646" width="2.5" customWidth="1"/>
    <col min="15649" max="15649" width="4.875" customWidth="1"/>
    <col min="15650" max="15650" width="2.5" customWidth="1"/>
    <col min="15651" max="15651" width="2.625" customWidth="1"/>
    <col min="15652" max="15652" width="3.875" customWidth="1"/>
    <col min="15655" max="15655" width="3.5" customWidth="1"/>
    <col min="15660" max="15660" width="2.5" customWidth="1"/>
    <col min="15661" max="15662" width="2.125" customWidth="1"/>
    <col min="15666" max="15666" width="4.875" customWidth="1"/>
    <col min="15873" max="15876" width="2.125" customWidth="1"/>
    <col min="15882" max="15882" width="3.125" customWidth="1"/>
    <col min="15898" max="15899" width="2.75" customWidth="1"/>
    <col min="15900" max="15900" width="2.625" customWidth="1"/>
    <col min="15901" max="15902" width="2.5" customWidth="1"/>
    <col min="15905" max="15905" width="4.875" customWidth="1"/>
    <col min="15906" max="15906" width="2.5" customWidth="1"/>
    <col min="15907" max="15907" width="2.625" customWidth="1"/>
    <col min="15908" max="15908" width="3.875" customWidth="1"/>
    <col min="15911" max="15911" width="3.5" customWidth="1"/>
    <col min="15916" max="15916" width="2.5" customWidth="1"/>
    <col min="15917" max="15918" width="2.125" customWidth="1"/>
    <col min="15922" max="15922" width="4.875" customWidth="1"/>
    <col min="16129" max="16132" width="2.125" customWidth="1"/>
    <col min="16138" max="16138" width="3.125" customWidth="1"/>
    <col min="16154" max="16155" width="2.75" customWidth="1"/>
    <col min="16156" max="16156" width="2.625" customWidth="1"/>
    <col min="16157" max="16158" width="2.5" customWidth="1"/>
    <col min="16161" max="16161" width="4.875" customWidth="1"/>
    <col min="16162" max="16162" width="2.5" customWidth="1"/>
    <col min="16163" max="16163" width="2.625" customWidth="1"/>
    <col min="16164" max="16164" width="3.875" customWidth="1"/>
    <col min="16167" max="16167" width="3.5" customWidth="1"/>
    <col min="16172" max="16172" width="2.5" customWidth="1"/>
    <col min="16173" max="16174" width="2.125" customWidth="1"/>
    <col min="16178" max="16178" width="4.875" customWidth="1"/>
  </cols>
  <sheetData>
    <row r="1" spans="1:53" s="113" customFormat="1" ht="21" customHeight="1" thickBot="1">
      <c r="AD1" s="371" t="s">
        <v>91</v>
      </c>
      <c r="AE1" s="305"/>
      <c r="AF1" s="305"/>
      <c r="AG1" s="306"/>
      <c r="AH1" s="305">
        <f>IF($Y$5="新　規",②新規契約算出表!$N$2,③継続契約算出表!$N$2)</f>
        <v>0</v>
      </c>
      <c r="AI1" s="305"/>
      <c r="AJ1" s="305"/>
      <c r="AK1" s="305"/>
      <c r="AL1" s="305"/>
      <c r="AM1" s="305"/>
      <c r="AN1" s="305"/>
      <c r="AO1" s="305"/>
      <c r="AP1" s="305"/>
      <c r="AQ1" s="305"/>
      <c r="AR1" s="305"/>
      <c r="AS1" s="305"/>
      <c r="AT1" s="305"/>
      <c r="AU1" s="305"/>
      <c r="AV1" s="305"/>
      <c r="AW1" s="306"/>
    </row>
    <row r="2" spans="1:53" s="113" customFormat="1" ht="21" customHeight="1">
      <c r="AD2" s="372" t="s">
        <v>58</v>
      </c>
      <c r="AE2" s="373"/>
      <c r="AF2" s="373"/>
      <c r="AG2" s="374"/>
      <c r="AH2" s="378" t="s">
        <v>59</v>
      </c>
      <c r="AI2" s="378"/>
      <c r="AJ2" s="378"/>
      <c r="AK2" s="378"/>
      <c r="AL2" s="378"/>
      <c r="AM2" s="378"/>
      <c r="AN2" s="378"/>
      <c r="AO2" s="378"/>
      <c r="AP2" s="378"/>
      <c r="AQ2" s="378"/>
      <c r="AR2" s="378"/>
      <c r="AS2" s="378"/>
      <c r="AT2" s="378"/>
      <c r="AU2" s="378"/>
      <c r="AV2" s="378"/>
      <c r="AW2" s="379"/>
      <c r="BA2" s="114"/>
    </row>
    <row r="3" spans="1:53" s="113" customFormat="1" ht="21" customHeight="1" thickBot="1">
      <c r="AD3" s="375"/>
      <c r="AE3" s="376"/>
      <c r="AF3" s="376"/>
      <c r="AG3" s="377"/>
      <c r="AH3" s="380" t="s">
        <v>125</v>
      </c>
      <c r="AI3" s="380"/>
      <c r="AJ3" s="380"/>
      <c r="AK3" s="380"/>
      <c r="AL3" s="380"/>
      <c r="AM3" s="380"/>
      <c r="AN3" s="380"/>
      <c r="AO3" s="380"/>
      <c r="AP3" s="380"/>
      <c r="AQ3" s="380"/>
      <c r="AR3" s="380"/>
      <c r="AS3" s="380"/>
      <c r="AT3" s="380"/>
      <c r="AU3" s="380"/>
      <c r="AV3" s="380"/>
      <c r="AW3" s="381"/>
    </row>
    <row r="4" spans="1:53" s="113" customFormat="1" ht="21" customHeight="1">
      <c r="AJ4" s="115" t="s">
        <v>60</v>
      </c>
      <c r="AK4" s="115"/>
      <c r="AL4" s="382"/>
      <c r="AM4" s="382"/>
      <c r="AN4" s="382"/>
      <c r="AO4" s="135" t="s">
        <v>61</v>
      </c>
      <c r="AP4" s="382"/>
      <c r="AQ4" s="383"/>
      <c r="AR4" s="115" t="s">
        <v>62</v>
      </c>
      <c r="AS4" s="382"/>
      <c r="AT4" s="383"/>
      <c r="AU4" s="115" t="s">
        <v>63</v>
      </c>
    </row>
    <row r="5" spans="1:53" s="113" customFormat="1" ht="21" customHeight="1">
      <c r="B5" s="116"/>
      <c r="C5" s="116"/>
      <c r="D5" s="116"/>
      <c r="E5" s="116"/>
      <c r="F5" s="116"/>
      <c r="G5" s="116"/>
      <c r="H5" s="116"/>
      <c r="I5" s="116"/>
      <c r="J5" s="384" t="s">
        <v>170</v>
      </c>
      <c r="K5" s="384"/>
      <c r="L5" s="384"/>
      <c r="M5" s="384"/>
      <c r="N5" s="384"/>
      <c r="O5" s="384"/>
      <c r="P5" s="384"/>
      <c r="Q5" s="384"/>
      <c r="R5" s="384"/>
      <c r="S5" s="384"/>
      <c r="T5" s="384"/>
      <c r="U5" s="384"/>
      <c r="V5" s="384"/>
      <c r="W5" s="116"/>
      <c r="X5" s="134" t="s">
        <v>64</v>
      </c>
      <c r="Y5" s="385" t="s">
        <v>254</v>
      </c>
      <c r="Z5" s="386"/>
      <c r="AA5" s="386"/>
      <c r="AB5" s="386"/>
      <c r="AC5" s="386"/>
      <c r="AD5" s="116" t="s">
        <v>65</v>
      </c>
      <c r="AE5" s="387" t="str">
        <f>IF(⑤カルテ閲覧のみの契約算出表!B2=0,"  ","カルテ閲覧のみ")</f>
        <v xml:space="preserve">  </v>
      </c>
      <c r="AF5" s="388"/>
      <c r="AG5" s="388"/>
      <c r="AH5" s="389"/>
      <c r="AI5" s="390"/>
      <c r="AK5" s="116"/>
      <c r="AL5" s="116"/>
      <c r="AM5" s="181"/>
      <c r="AN5" s="116"/>
      <c r="AO5" s="116"/>
      <c r="AP5" s="116"/>
      <c r="AQ5" s="116"/>
      <c r="AR5" s="116"/>
      <c r="AS5" s="116"/>
      <c r="AT5" s="116"/>
      <c r="AU5" s="116"/>
      <c r="AV5" s="116"/>
      <c r="AW5" s="116"/>
      <c r="AX5" s="116"/>
    </row>
    <row r="6" spans="1:53" s="113" customFormat="1" ht="12" customHeight="1"/>
    <row r="7" spans="1:53" s="113" customFormat="1" ht="12" customHeight="1"/>
    <row r="8" spans="1:53" s="113" customFormat="1" ht="21" customHeight="1">
      <c r="A8" s="113" t="s">
        <v>93</v>
      </c>
      <c r="BA8" s="114"/>
    </row>
    <row r="9" spans="1:53" s="113" customFormat="1" ht="12.75" customHeight="1">
      <c r="BA9" s="114"/>
    </row>
    <row r="10" spans="1:53" s="113" customFormat="1" ht="21" customHeight="1">
      <c r="AD10" s="113" t="s">
        <v>66</v>
      </c>
    </row>
    <row r="11" spans="1:53" s="113" customFormat="1" ht="21" customHeight="1">
      <c r="AE11" s="113" t="s">
        <v>67</v>
      </c>
      <c r="AI11" s="391">
        <f>IF($Y$5="新　規",②新規契約算出表!N4,③継続契約算出表!N3)</f>
        <v>0</v>
      </c>
      <c r="AJ11" s="391"/>
      <c r="AK11" s="391"/>
      <c r="AL11" s="391"/>
      <c r="AM11" s="391"/>
      <c r="AN11" s="391"/>
      <c r="AO11" s="391"/>
      <c r="AP11" s="391"/>
      <c r="AQ11" s="391"/>
      <c r="AR11" s="391"/>
      <c r="AS11" s="391"/>
      <c r="AT11" s="391"/>
      <c r="AU11" s="391"/>
      <c r="AV11" s="391"/>
      <c r="AW11" s="391"/>
      <c r="AX11" s="391"/>
      <c r="BA11" s="114"/>
    </row>
    <row r="12" spans="1:53" s="113" customFormat="1" ht="21" customHeight="1">
      <c r="AE12" s="113" t="s">
        <v>68</v>
      </c>
      <c r="AI12" s="391"/>
      <c r="AJ12" s="391"/>
      <c r="AK12" s="391"/>
      <c r="AL12" s="391"/>
      <c r="AM12" s="391"/>
      <c r="AN12" s="391"/>
      <c r="AO12" s="391"/>
      <c r="AP12" s="391"/>
      <c r="AQ12" s="391"/>
      <c r="AR12" s="391"/>
      <c r="AS12" s="391"/>
      <c r="AT12" s="391"/>
      <c r="AU12" s="391"/>
    </row>
    <row r="13" spans="1:53" s="113" customFormat="1" ht="21" customHeight="1">
      <c r="AD13" s="113" t="s">
        <v>69</v>
      </c>
    </row>
    <row r="14" spans="1:53" s="113" customFormat="1" ht="21" customHeight="1">
      <c r="AE14" s="113" t="s">
        <v>70</v>
      </c>
      <c r="AI14" s="391"/>
      <c r="AJ14" s="391"/>
      <c r="AK14" s="391"/>
      <c r="AL14" s="391"/>
      <c r="AM14" s="391"/>
      <c r="AN14" s="391"/>
      <c r="AO14" s="391"/>
      <c r="AP14" s="391"/>
      <c r="AQ14" s="391"/>
      <c r="AR14" s="391"/>
      <c r="AS14" s="391"/>
      <c r="AT14" s="391"/>
      <c r="AU14" s="391"/>
    </row>
    <row r="15" spans="1:53" s="113" customFormat="1" ht="28.15" customHeight="1">
      <c r="J15" s="146"/>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row>
    <row r="16" spans="1:53" s="113" customFormat="1" ht="48.75" customHeight="1">
      <c r="A16" s="179" t="s">
        <v>92</v>
      </c>
      <c r="B16" s="170"/>
      <c r="C16" s="170"/>
      <c r="D16" s="170"/>
      <c r="E16" s="170"/>
      <c r="F16" s="170"/>
      <c r="G16" s="170"/>
      <c r="I16" s="413">
        <f>IF($Y$5="新　規",②新規契約算出表!N3,③継続契約算出表!N4)</f>
        <v>0</v>
      </c>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1:60" s="113" customFormat="1" ht="27" customHeight="1">
      <c r="A17" s="113" t="str">
        <f>IF($Y$5="新　規",②新規契約算出表!$F$4,③継続契約算出表!$F$4)</f>
        <v>　契約期間 ：    契約締結日～　西暦　　年3月31日</v>
      </c>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row>
    <row r="18" spans="1:60" s="113" customFormat="1" ht="27" customHeight="1">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row>
    <row r="19" spans="1:60" s="113" customFormat="1" ht="27" customHeight="1">
      <c r="A19" s="179" t="s">
        <v>94</v>
      </c>
      <c r="B19" s="170"/>
      <c r="C19" s="170"/>
      <c r="D19" s="170"/>
      <c r="E19" s="170"/>
      <c r="F19" s="170"/>
      <c r="G19" s="170"/>
      <c r="H19" s="183"/>
      <c r="J19" s="122"/>
      <c r="K19" s="122"/>
      <c r="L19" s="122"/>
      <c r="M19" s="122"/>
      <c r="N19" s="122"/>
      <c r="O19" s="122"/>
      <c r="P19" s="122"/>
      <c r="Q19" s="122"/>
      <c r="R19" s="122"/>
      <c r="S19" s="122"/>
      <c r="T19" s="122"/>
      <c r="U19" s="122"/>
      <c r="V19" s="122"/>
      <c r="W19" s="122"/>
      <c r="X19" s="122"/>
      <c r="Y19" s="122"/>
      <c r="Z19" s="179" t="s">
        <v>111</v>
      </c>
      <c r="AA19" s="184"/>
      <c r="AB19" s="184"/>
      <c r="AC19" s="184"/>
      <c r="AD19" s="184"/>
      <c r="AE19" s="184"/>
      <c r="AF19" s="184"/>
      <c r="AG19" s="184"/>
      <c r="AH19" s="184"/>
      <c r="AI19" s="122"/>
      <c r="AJ19" s="122"/>
      <c r="AK19" s="122"/>
      <c r="AL19" s="122"/>
      <c r="AM19" s="122"/>
      <c r="AN19" s="122"/>
      <c r="AO19" s="122"/>
      <c r="AP19" s="122"/>
      <c r="AQ19" s="122"/>
      <c r="AR19" s="122"/>
      <c r="AS19" s="122"/>
      <c r="AT19" s="122"/>
      <c r="AU19" s="122"/>
      <c r="AV19" s="122"/>
      <c r="AW19" s="122"/>
      <c r="AZ19" s="113" t="s">
        <v>260</v>
      </c>
    </row>
    <row r="20" spans="1:60" s="113" customFormat="1" ht="42" customHeight="1" thickBot="1">
      <c r="B20" s="414" t="str">
        <f>IF($Y$5="新　規","初年度契約予定金額",IF($Y$5="継　続","継続契約予定金額"," "))</f>
        <v xml:space="preserve"> </v>
      </c>
      <c r="C20" s="414"/>
      <c r="D20" s="414"/>
      <c r="E20" s="414"/>
      <c r="F20" s="414"/>
      <c r="G20" s="414"/>
      <c r="H20" s="414"/>
      <c r="I20" s="414"/>
      <c r="J20" s="414"/>
      <c r="K20" s="147" t="s">
        <v>89</v>
      </c>
      <c r="L20" s="415">
        <f>$W$35+$P$81+$W$54+$W$68+$P$91</f>
        <v>0</v>
      </c>
      <c r="M20" s="412"/>
      <c r="N20" s="412"/>
      <c r="O20" s="412"/>
      <c r="P20" s="412"/>
      <c r="Q20" s="412"/>
      <c r="R20" s="412"/>
      <c r="S20" s="412"/>
      <c r="T20" s="148" t="s">
        <v>90</v>
      </c>
      <c r="U20" s="148"/>
      <c r="V20" s="122"/>
      <c r="W20" s="122"/>
      <c r="X20" s="122"/>
      <c r="Y20" s="122"/>
      <c r="Z20" s="411" t="str">
        <f>IF($Y$5="新　規","初回契約金額",IF($Y$5="継　続","【継続契約-固定経費】＋【継続契約-継続症例登録経費】"," "))</f>
        <v xml:space="preserve"> </v>
      </c>
      <c r="AA20" s="411"/>
      <c r="AB20" s="411"/>
      <c r="AC20" s="411"/>
      <c r="AD20" s="411"/>
      <c r="AE20" s="411"/>
      <c r="AF20" s="411"/>
      <c r="AG20" s="411"/>
      <c r="AH20" s="411"/>
      <c r="AI20" s="147" t="s">
        <v>89</v>
      </c>
      <c r="AJ20" s="412">
        <f>W35</f>
        <v>0</v>
      </c>
      <c r="AK20" s="412"/>
      <c r="AL20" s="412"/>
      <c r="AM20" s="412"/>
      <c r="AN20" s="412"/>
      <c r="AO20" s="412"/>
      <c r="AP20" s="412"/>
      <c r="AQ20" s="412"/>
      <c r="AR20" s="148" t="s">
        <v>16</v>
      </c>
      <c r="AS20" s="148"/>
      <c r="AT20" s="122"/>
      <c r="AU20" s="122"/>
      <c r="AV20" s="122"/>
      <c r="AW20" s="122"/>
      <c r="AZ20" s="113" t="s">
        <v>261</v>
      </c>
    </row>
    <row r="21" spans="1:60" s="113" customFormat="1" ht="27" customHeight="1" thickTop="1">
      <c r="B21" s="151"/>
      <c r="C21" s="151"/>
      <c r="D21" s="151"/>
      <c r="E21" s="151"/>
      <c r="F21" s="151"/>
      <c r="G21" s="151"/>
      <c r="H21" s="151"/>
      <c r="I21" s="151"/>
      <c r="J21" s="151"/>
      <c r="K21" s="120"/>
      <c r="L21" s="152"/>
      <c r="M21" s="152"/>
      <c r="N21" s="152"/>
      <c r="O21" s="152"/>
      <c r="P21" s="152"/>
      <c r="Q21" s="152"/>
      <c r="R21" s="152"/>
      <c r="S21" s="152"/>
      <c r="T21" s="153"/>
      <c r="U21" s="153"/>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BA21" s="113" t="s">
        <v>262</v>
      </c>
      <c r="BG21" s="113">
        <f>ROUNDDOWN(((W39+W44+W59)*1.2*1.3)*1.1,0)</f>
        <v>0</v>
      </c>
      <c r="BH21" s="113" t="s">
        <v>16</v>
      </c>
    </row>
    <row r="22" spans="1:60" s="113" customFormat="1" ht="19.149999999999999" customHeight="1">
      <c r="A22" s="180" t="s">
        <v>112</v>
      </c>
      <c r="B22" s="139"/>
      <c r="C22" s="139"/>
      <c r="D22" s="139"/>
      <c r="E22" s="139"/>
      <c r="F22" s="139"/>
      <c r="G22" s="139"/>
      <c r="H22" s="139"/>
      <c r="I22" s="139"/>
      <c r="J22" s="139"/>
      <c r="K22" s="139"/>
      <c r="L22" s="139"/>
      <c r="M22" s="139"/>
      <c r="N22" s="139"/>
      <c r="O22" s="139"/>
      <c r="P22" s="139"/>
      <c r="Q22" s="139"/>
      <c r="BA22" s="113" t="s">
        <v>263</v>
      </c>
    </row>
    <row r="23" spans="1:60" s="113" customFormat="1" ht="19.149999999999999" customHeight="1">
      <c r="A23" s="138" t="s">
        <v>130</v>
      </c>
      <c r="K23" s="138" t="s">
        <v>113</v>
      </c>
      <c r="L23" s="138"/>
      <c r="M23" s="138"/>
      <c r="N23" s="138"/>
      <c r="O23" s="138"/>
      <c r="BG23" s="274">
        <f>P91</f>
        <v>0</v>
      </c>
      <c r="BH23" s="113" t="s">
        <v>16</v>
      </c>
    </row>
    <row r="24" spans="1:60" s="113" customFormat="1" ht="19.149999999999999" customHeight="1">
      <c r="A24" s="307" t="s">
        <v>71</v>
      </c>
      <c r="B24" s="307"/>
      <c r="C24" s="307"/>
      <c r="D24" s="307"/>
      <c r="E24" s="307" t="s">
        <v>72</v>
      </c>
      <c r="F24" s="307"/>
      <c r="G24" s="307"/>
      <c r="H24" s="307"/>
      <c r="I24" s="307"/>
      <c r="J24" s="307"/>
      <c r="K24" s="307"/>
      <c r="L24" s="307"/>
      <c r="M24" s="307"/>
      <c r="N24" s="307"/>
      <c r="O24" s="307"/>
      <c r="P24" s="307"/>
      <c r="Q24" s="307"/>
      <c r="R24" s="307"/>
      <c r="S24" s="307"/>
      <c r="T24" s="307"/>
      <c r="U24" s="307"/>
      <c r="V24" s="307"/>
      <c r="W24" s="309" t="s">
        <v>73</v>
      </c>
      <c r="X24" s="310"/>
      <c r="Y24" s="310"/>
      <c r="Z24" s="310"/>
      <c r="AA24" s="310"/>
      <c r="AB24" s="309" t="s">
        <v>74</v>
      </c>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34"/>
    </row>
    <row r="25" spans="1:60" s="113" customFormat="1" ht="19.149999999999999" customHeight="1">
      <c r="A25" s="311" t="s">
        <v>75</v>
      </c>
      <c r="B25" s="312"/>
      <c r="C25" s="312"/>
      <c r="D25" s="313"/>
      <c r="E25" s="320" t="s">
        <v>114</v>
      </c>
      <c r="F25" s="321"/>
      <c r="G25" s="321"/>
      <c r="H25" s="321"/>
      <c r="I25" s="321"/>
      <c r="J25" s="321"/>
      <c r="K25" s="321"/>
      <c r="L25" s="321"/>
      <c r="M25" s="321"/>
      <c r="N25" s="321"/>
      <c r="O25" s="321"/>
      <c r="P25" s="321"/>
      <c r="Q25" s="321"/>
      <c r="R25" s="321"/>
      <c r="S25" s="321"/>
      <c r="T25" s="321"/>
      <c r="U25" s="321"/>
      <c r="V25" s="322"/>
      <c r="W25" s="398">
        <f>AB25</f>
        <v>0</v>
      </c>
      <c r="X25" s="399"/>
      <c r="Y25" s="399"/>
      <c r="Z25" s="399"/>
      <c r="AA25" s="399"/>
      <c r="AB25" s="368">
        <f>②新規契約算出表!$K$10</f>
        <v>0</v>
      </c>
      <c r="AC25" s="369"/>
      <c r="AD25" s="369"/>
      <c r="AE25" s="369"/>
      <c r="AF25" s="117" t="s">
        <v>85</v>
      </c>
      <c r="AG25" s="117"/>
      <c r="AH25" s="341"/>
      <c r="AI25" s="341"/>
      <c r="AJ25" s="342"/>
      <c r="AK25" s="342"/>
      <c r="AL25" s="342"/>
      <c r="AM25" s="342"/>
      <c r="AN25" s="342"/>
      <c r="AO25" s="342"/>
      <c r="AP25" s="342"/>
      <c r="AQ25" s="342"/>
      <c r="AR25" s="342"/>
      <c r="AS25" s="342"/>
      <c r="AT25" s="342"/>
      <c r="AU25" s="342"/>
      <c r="AV25" s="342"/>
      <c r="AW25" s="342"/>
      <c r="AX25" s="343"/>
    </row>
    <row r="26" spans="1:60" s="113" customFormat="1" ht="19.149999999999999" customHeight="1">
      <c r="A26" s="314"/>
      <c r="B26" s="315"/>
      <c r="C26" s="315"/>
      <c r="D26" s="316"/>
      <c r="E26" s="354" t="s">
        <v>185</v>
      </c>
      <c r="F26" s="355"/>
      <c r="G26" s="355"/>
      <c r="H26" s="355"/>
      <c r="I26" s="355"/>
      <c r="J26" s="355"/>
      <c r="K26" s="355"/>
      <c r="L26" s="355"/>
      <c r="M26" s="355"/>
      <c r="N26" s="355"/>
      <c r="O26" s="355"/>
      <c r="P26" s="355"/>
      <c r="Q26" s="355"/>
      <c r="R26" s="355"/>
      <c r="S26" s="355"/>
      <c r="T26" s="355"/>
      <c r="U26" s="355"/>
      <c r="V26" s="356"/>
      <c r="W26" s="360">
        <f>AB27</f>
        <v>0</v>
      </c>
      <c r="X26" s="361"/>
      <c r="Y26" s="361"/>
      <c r="Z26" s="361"/>
      <c r="AA26" s="362"/>
      <c r="AB26" s="141"/>
      <c r="AC26" s="142"/>
      <c r="AD26" s="142"/>
      <c r="AE26" s="142"/>
      <c r="AF26" s="124"/>
      <c r="AG26" s="124"/>
      <c r="AH26" s="124"/>
      <c r="AI26" s="124"/>
      <c r="AJ26" s="124"/>
      <c r="AK26" s="124"/>
      <c r="AL26" s="124"/>
      <c r="AM26" s="124"/>
      <c r="AN26" s="124"/>
      <c r="AO26" s="124"/>
      <c r="AP26" s="124"/>
      <c r="AQ26" s="124"/>
      <c r="AR26" s="124"/>
      <c r="AS26" s="124"/>
      <c r="AT26" s="124"/>
      <c r="AU26" s="124"/>
      <c r="AV26" s="124"/>
      <c r="AW26" s="124"/>
      <c r="AX26" s="196"/>
    </row>
    <row r="27" spans="1:60" s="113" customFormat="1" ht="19.149999999999999" customHeight="1">
      <c r="A27" s="314"/>
      <c r="B27" s="315"/>
      <c r="C27" s="315"/>
      <c r="D27" s="316"/>
      <c r="E27" s="357"/>
      <c r="F27" s="358"/>
      <c r="G27" s="358"/>
      <c r="H27" s="358"/>
      <c r="I27" s="358"/>
      <c r="J27" s="358"/>
      <c r="K27" s="358"/>
      <c r="L27" s="358"/>
      <c r="M27" s="358"/>
      <c r="N27" s="358"/>
      <c r="O27" s="358"/>
      <c r="P27" s="358"/>
      <c r="Q27" s="358"/>
      <c r="R27" s="358"/>
      <c r="S27" s="358"/>
      <c r="T27" s="358"/>
      <c r="U27" s="358"/>
      <c r="V27" s="359"/>
      <c r="W27" s="363">
        <f t="shared" ref="W27" si="0">ROUNDDOWN(AB27*AH27,0)</f>
        <v>0</v>
      </c>
      <c r="X27" s="364"/>
      <c r="Y27" s="364"/>
      <c r="Z27" s="364"/>
      <c r="AA27" s="365"/>
      <c r="AB27" s="366">
        <f>SUM(②新規契約算出表!K12:K14)</f>
        <v>0</v>
      </c>
      <c r="AC27" s="367" t="e">
        <f>ROUNDDOWN((②新規契約算出表!#REF!+②新規契約算出表!#REF!+②新規契約算出表!$K$12+②新規契約算出表!$K$14)/1.2/1.3,-3)</f>
        <v>#REF!</v>
      </c>
      <c r="AD27" s="367" t="e">
        <f>ROUNDDOWN((②新規契約算出表!#REF!+②新規契約算出表!#REF!+②新規契約算出表!$K$12+②新規契約算出表!$K$14)/1.2/1.3,-3)</f>
        <v>#REF!</v>
      </c>
      <c r="AE27" s="367" t="e">
        <f>ROUNDDOWN((②新規契約算出表!#REF!+②新規契約算出表!#REF!+②新規契約算出表!$K$12+②新規契約算出表!$K$14)/1.2/1.3,-3)</f>
        <v>#REF!</v>
      </c>
      <c r="AF27" s="125" t="s">
        <v>85</v>
      </c>
      <c r="AG27" s="125" t="s">
        <v>201</v>
      </c>
      <c r="AH27" s="247"/>
      <c r="AI27" s="247"/>
      <c r="AJ27" s="125"/>
      <c r="AK27" s="125"/>
      <c r="AL27" s="125"/>
      <c r="AM27" s="125"/>
      <c r="AN27" s="125"/>
      <c r="AO27" s="125"/>
      <c r="AP27" s="125"/>
      <c r="AQ27" s="125"/>
      <c r="AR27" s="125"/>
      <c r="AS27" s="125"/>
      <c r="AT27" s="125"/>
      <c r="AU27" s="125"/>
      <c r="AV27" s="125"/>
      <c r="AW27" s="125"/>
      <c r="AX27" s="197"/>
    </row>
    <row r="28" spans="1:60" s="113" customFormat="1" ht="19.149999999999999" customHeight="1">
      <c r="A28" s="314"/>
      <c r="B28" s="315"/>
      <c r="C28" s="315"/>
      <c r="D28" s="316"/>
      <c r="E28" s="279" t="s">
        <v>186</v>
      </c>
      <c r="F28" s="279"/>
      <c r="G28" s="279"/>
      <c r="H28" s="279"/>
      <c r="I28" s="279"/>
      <c r="J28" s="279"/>
      <c r="K28" s="279"/>
      <c r="L28" s="279"/>
      <c r="M28" s="279"/>
      <c r="N28" s="279"/>
      <c r="O28" s="279"/>
      <c r="P28" s="279"/>
      <c r="Q28" s="279"/>
      <c r="R28" s="279"/>
      <c r="S28" s="279"/>
      <c r="T28" s="279"/>
      <c r="U28" s="279"/>
      <c r="V28" s="279"/>
      <c r="W28" s="280">
        <f>AB28</f>
        <v>0</v>
      </c>
      <c r="X28" s="281"/>
      <c r="Y28" s="281"/>
      <c r="Z28" s="281"/>
      <c r="AA28" s="281"/>
      <c r="AB28" s="277">
        <f>SUM(②新規契約算出表!K15,②新規契約算出表!K16)</f>
        <v>0</v>
      </c>
      <c r="AC28" s="278"/>
      <c r="AD28" s="278"/>
      <c r="AE28" s="278"/>
      <c r="AF28" s="117" t="s">
        <v>85</v>
      </c>
      <c r="AG28" s="117" t="s">
        <v>257</v>
      </c>
      <c r="AH28" s="195"/>
      <c r="AI28" s="132"/>
      <c r="AJ28" s="117"/>
      <c r="AK28" s="117"/>
      <c r="AL28" s="117"/>
      <c r="AM28" s="125"/>
      <c r="AN28" s="117"/>
      <c r="AO28" s="117"/>
      <c r="AP28" s="117"/>
      <c r="AQ28" s="117"/>
      <c r="AR28" s="117"/>
      <c r="AS28" s="117"/>
      <c r="AT28" s="117"/>
      <c r="AU28" s="117"/>
      <c r="AV28" s="117"/>
      <c r="AW28" s="117"/>
      <c r="AX28" s="118"/>
      <c r="AZ28" s="182"/>
    </row>
    <row r="29" spans="1:60" s="113" customFormat="1" ht="19.149999999999999" customHeight="1">
      <c r="A29" s="314"/>
      <c r="B29" s="315"/>
      <c r="C29" s="315"/>
      <c r="D29" s="316"/>
      <c r="E29" s="279" t="s">
        <v>267</v>
      </c>
      <c r="F29" s="279"/>
      <c r="G29" s="279"/>
      <c r="H29" s="279"/>
      <c r="I29" s="279"/>
      <c r="J29" s="279"/>
      <c r="K29" s="279"/>
      <c r="L29" s="279"/>
      <c r="M29" s="279"/>
      <c r="N29" s="279"/>
      <c r="O29" s="279"/>
      <c r="P29" s="279"/>
      <c r="Q29" s="279"/>
      <c r="R29" s="279"/>
      <c r="S29" s="279"/>
      <c r="T29" s="279"/>
      <c r="U29" s="279"/>
      <c r="V29" s="279"/>
      <c r="W29" s="280">
        <f>AB29</f>
        <v>0</v>
      </c>
      <c r="X29" s="281"/>
      <c r="Y29" s="281"/>
      <c r="Z29" s="281"/>
      <c r="AA29" s="281"/>
      <c r="AB29" s="277">
        <f>②新規契約算出表!K17</f>
        <v>0</v>
      </c>
      <c r="AC29" s="278"/>
      <c r="AD29" s="278"/>
      <c r="AE29" s="278"/>
      <c r="AF29" s="125" t="s">
        <v>85</v>
      </c>
      <c r="AH29" s="162"/>
      <c r="AI29" s="136"/>
      <c r="AM29" s="125"/>
      <c r="AN29" s="117"/>
      <c r="AO29" s="117"/>
      <c r="AP29" s="117"/>
      <c r="AQ29" s="117"/>
      <c r="AR29" s="117"/>
      <c r="AS29" s="117"/>
      <c r="AT29" s="117"/>
      <c r="AU29" s="117"/>
      <c r="AV29" s="117"/>
      <c r="AW29" s="117"/>
      <c r="AX29" s="118"/>
      <c r="AZ29" s="182"/>
    </row>
    <row r="30" spans="1:60" s="113" customFormat="1" ht="19.149999999999999" customHeight="1">
      <c r="A30" s="314"/>
      <c r="B30" s="315"/>
      <c r="C30" s="315"/>
      <c r="D30" s="316"/>
      <c r="E30" s="370" t="s">
        <v>76</v>
      </c>
      <c r="F30" s="370"/>
      <c r="G30" s="370"/>
      <c r="H30" s="370"/>
      <c r="I30" s="370"/>
      <c r="J30" s="370"/>
      <c r="K30" s="370"/>
      <c r="L30" s="370"/>
      <c r="M30" s="370"/>
      <c r="N30" s="370"/>
      <c r="O30" s="370"/>
      <c r="P30" s="370"/>
      <c r="Q30" s="370"/>
      <c r="R30" s="370"/>
      <c r="S30" s="370"/>
      <c r="T30" s="370"/>
      <c r="U30" s="370"/>
      <c r="V30" s="370"/>
      <c r="W30" s="347">
        <f>SUM(W25:AA29)</f>
        <v>0</v>
      </c>
      <c r="X30" s="336"/>
      <c r="Y30" s="336"/>
      <c r="Z30" s="336"/>
      <c r="AA30" s="336"/>
      <c r="AB30" s="348" t="s">
        <v>187</v>
      </c>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50"/>
      <c r="AZ30" s="182"/>
    </row>
    <row r="31" spans="1:60" s="113" customFormat="1" ht="19.149999999999999" customHeight="1">
      <c r="A31" s="314"/>
      <c r="B31" s="315"/>
      <c r="C31" s="315"/>
      <c r="D31" s="316"/>
      <c r="E31" s="351" t="s">
        <v>189</v>
      </c>
      <c r="F31" s="351"/>
      <c r="G31" s="351"/>
      <c r="H31" s="351"/>
      <c r="I31" s="351"/>
      <c r="J31" s="351"/>
      <c r="K31" s="351"/>
      <c r="L31" s="351"/>
      <c r="M31" s="351"/>
      <c r="N31" s="351"/>
      <c r="O31" s="351"/>
      <c r="P31" s="351"/>
      <c r="Q31" s="351"/>
      <c r="R31" s="351"/>
      <c r="S31" s="351"/>
      <c r="T31" s="351"/>
      <c r="U31" s="351"/>
      <c r="V31" s="351"/>
      <c r="W31" s="347">
        <f>ROUND(W30*0.2,-1)</f>
        <v>0</v>
      </c>
      <c r="X31" s="336"/>
      <c r="Y31" s="336"/>
      <c r="Z31" s="336"/>
      <c r="AA31" s="336"/>
      <c r="AB31" s="348" t="s">
        <v>188</v>
      </c>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50"/>
    </row>
    <row r="32" spans="1:60" s="113" customFormat="1" ht="19.149999999999999" customHeight="1">
      <c r="A32" s="317"/>
      <c r="B32" s="318"/>
      <c r="C32" s="318"/>
      <c r="D32" s="319"/>
      <c r="E32" s="370" t="s">
        <v>77</v>
      </c>
      <c r="F32" s="370"/>
      <c r="G32" s="370"/>
      <c r="H32" s="370"/>
      <c r="I32" s="370"/>
      <c r="J32" s="370"/>
      <c r="K32" s="370"/>
      <c r="L32" s="370"/>
      <c r="M32" s="370"/>
      <c r="N32" s="370"/>
      <c r="O32" s="370"/>
      <c r="P32" s="370"/>
      <c r="Q32" s="370"/>
      <c r="R32" s="370"/>
      <c r="S32" s="370"/>
      <c r="T32" s="370"/>
      <c r="U32" s="370"/>
      <c r="V32" s="370"/>
      <c r="W32" s="335">
        <f>SUM(W30:AA31)</f>
        <v>0</v>
      </c>
      <c r="X32" s="336"/>
      <c r="Y32" s="336"/>
      <c r="Z32" s="336"/>
      <c r="AA32" s="336"/>
      <c r="AB32" s="348" t="s">
        <v>115</v>
      </c>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50"/>
    </row>
    <row r="33" spans="1:50" s="113" customFormat="1" ht="19.149999999999999" customHeight="1" thickBot="1">
      <c r="A33" s="287" t="s">
        <v>78</v>
      </c>
      <c r="B33" s="288"/>
      <c r="C33" s="288"/>
      <c r="D33" s="288"/>
      <c r="E33" s="288"/>
      <c r="F33" s="288"/>
      <c r="G33" s="288"/>
      <c r="H33" s="288"/>
      <c r="I33" s="288"/>
      <c r="J33" s="288"/>
      <c r="K33" s="288"/>
      <c r="L33" s="288"/>
      <c r="M33" s="288"/>
      <c r="N33" s="288"/>
      <c r="O33" s="288"/>
      <c r="P33" s="288"/>
      <c r="Q33" s="288"/>
      <c r="R33" s="288"/>
      <c r="S33" s="288"/>
      <c r="T33" s="288"/>
      <c r="U33" s="288"/>
      <c r="V33" s="289"/>
      <c r="W33" s="394">
        <f>ROUND(W32*0.3,-1)</f>
        <v>0</v>
      </c>
      <c r="X33" s="395"/>
      <c r="Y33" s="395"/>
      <c r="Z33" s="395"/>
      <c r="AA33" s="395"/>
      <c r="AB33" s="287" t="s">
        <v>79</v>
      </c>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9"/>
    </row>
    <row r="34" spans="1:50" s="113" customFormat="1" ht="19.149999999999999" customHeight="1" thickTop="1" thickBot="1">
      <c r="A34" s="396" t="s">
        <v>80</v>
      </c>
      <c r="B34" s="397"/>
      <c r="C34" s="397"/>
      <c r="D34" s="397"/>
      <c r="E34" s="397"/>
      <c r="F34" s="397"/>
      <c r="G34" s="397"/>
      <c r="H34" s="397"/>
      <c r="I34" s="397"/>
      <c r="J34" s="397"/>
      <c r="K34" s="397"/>
      <c r="L34" s="397"/>
      <c r="M34" s="397"/>
      <c r="N34" s="397"/>
      <c r="O34" s="397"/>
      <c r="P34" s="397"/>
      <c r="Q34" s="397"/>
      <c r="R34" s="397"/>
      <c r="S34" s="397"/>
      <c r="T34" s="397"/>
      <c r="U34" s="397"/>
      <c r="V34" s="397"/>
      <c r="W34" s="400">
        <f>SUM(W32:AA33)</f>
        <v>0</v>
      </c>
      <c r="X34" s="401"/>
      <c r="Y34" s="401"/>
      <c r="Z34" s="401"/>
      <c r="AA34" s="402"/>
      <c r="AB34" s="358"/>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4"/>
    </row>
    <row r="35" spans="1:50" s="113" customFormat="1" ht="19.149999999999999" customHeight="1" thickBot="1">
      <c r="A35" s="392" t="s">
        <v>84</v>
      </c>
      <c r="B35" s="393"/>
      <c r="C35" s="393"/>
      <c r="D35" s="393"/>
      <c r="E35" s="393"/>
      <c r="F35" s="393"/>
      <c r="G35" s="393"/>
      <c r="H35" s="393"/>
      <c r="I35" s="393"/>
      <c r="J35" s="393"/>
      <c r="K35" s="393"/>
      <c r="L35" s="393"/>
      <c r="M35" s="393"/>
      <c r="N35" s="393"/>
      <c r="O35" s="393"/>
      <c r="P35" s="393"/>
      <c r="Q35" s="393"/>
      <c r="R35" s="393"/>
      <c r="S35" s="393"/>
      <c r="T35" s="393"/>
      <c r="U35" s="393"/>
      <c r="V35" s="393"/>
      <c r="W35" s="300">
        <f>ROUNDDOWN((AB35+1)*W34,0)</f>
        <v>0</v>
      </c>
      <c r="X35" s="301"/>
      <c r="Y35" s="301"/>
      <c r="Z35" s="301"/>
      <c r="AA35" s="302"/>
      <c r="AB35" s="303">
        <v>0.1</v>
      </c>
      <c r="AC35" s="304"/>
      <c r="AD35" s="304"/>
      <c r="AE35" s="304"/>
      <c r="AF35" s="352"/>
      <c r="AG35" s="352"/>
      <c r="AH35" s="352"/>
      <c r="AI35" s="352"/>
      <c r="AJ35" s="352"/>
      <c r="AK35" s="352"/>
      <c r="AL35" s="352"/>
      <c r="AM35" s="352"/>
      <c r="AN35" s="352"/>
      <c r="AO35" s="352"/>
      <c r="AP35" s="352"/>
      <c r="AQ35" s="352"/>
      <c r="AR35" s="352"/>
      <c r="AS35" s="352"/>
      <c r="AT35" s="352"/>
      <c r="AU35" s="352"/>
      <c r="AV35" s="352"/>
      <c r="AW35" s="352"/>
      <c r="AX35" s="353"/>
    </row>
    <row r="36" spans="1:50" s="113" customFormat="1" ht="19.149999999999999" customHeight="1">
      <c r="A36" s="130"/>
      <c r="B36" s="130"/>
      <c r="C36" s="130"/>
      <c r="D36" s="130"/>
      <c r="E36" s="130"/>
      <c r="F36" s="130"/>
      <c r="G36" s="130"/>
      <c r="H36" s="130"/>
      <c r="I36" s="130"/>
      <c r="J36" s="130"/>
      <c r="K36" s="130"/>
      <c r="L36" s="130"/>
      <c r="M36" s="130"/>
      <c r="N36" s="130"/>
      <c r="O36" s="130"/>
      <c r="P36" s="130"/>
      <c r="Q36" s="130"/>
      <c r="R36" s="130"/>
      <c r="S36" s="130"/>
      <c r="T36" s="130"/>
      <c r="U36" s="130"/>
      <c r="V36" s="130"/>
      <c r="W36" s="131"/>
      <c r="X36" s="131"/>
      <c r="Y36" s="131"/>
      <c r="Z36" s="131"/>
      <c r="AA36" s="131"/>
      <c r="AB36" s="129"/>
      <c r="AC36"/>
      <c r="AD36"/>
      <c r="AE36"/>
      <c r="AF36"/>
      <c r="AG36"/>
      <c r="AH36"/>
      <c r="AI36"/>
      <c r="AJ36"/>
      <c r="AK36"/>
      <c r="AL36"/>
      <c r="AM36"/>
      <c r="AN36"/>
      <c r="AO36"/>
      <c r="AP36"/>
      <c r="AQ36"/>
      <c r="AR36"/>
      <c r="AS36"/>
      <c r="AT36"/>
      <c r="AU36"/>
      <c r="AV36"/>
      <c r="AW36"/>
      <c r="AX36"/>
    </row>
    <row r="37" spans="1:50" s="113" customFormat="1" ht="19.149999999999999" customHeight="1">
      <c r="A37" s="138" t="s">
        <v>251</v>
      </c>
    </row>
    <row r="38" spans="1:50" s="113" customFormat="1" ht="19.149999999999999" customHeight="1">
      <c r="A38" s="307" t="s">
        <v>71</v>
      </c>
      <c r="B38" s="307"/>
      <c r="C38" s="307"/>
      <c r="D38" s="307"/>
      <c r="E38" s="307" t="s">
        <v>72</v>
      </c>
      <c r="F38" s="307"/>
      <c r="G38" s="307"/>
      <c r="H38" s="307"/>
      <c r="I38" s="307"/>
      <c r="J38" s="307"/>
      <c r="K38" s="307"/>
      <c r="L38" s="307"/>
      <c r="M38" s="307"/>
      <c r="N38" s="307"/>
      <c r="O38" s="307"/>
      <c r="P38" s="307"/>
      <c r="Q38" s="307"/>
      <c r="R38" s="307"/>
      <c r="S38" s="307"/>
      <c r="T38" s="307"/>
      <c r="U38" s="307"/>
      <c r="V38" s="307"/>
      <c r="W38" s="309" t="s">
        <v>73</v>
      </c>
      <c r="X38" s="310"/>
      <c r="Y38" s="310"/>
      <c r="Z38" s="310"/>
      <c r="AA38" s="310"/>
      <c r="AB38" s="309" t="s">
        <v>74</v>
      </c>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34"/>
    </row>
    <row r="39" spans="1:50" s="113" customFormat="1" ht="19.149999999999999" customHeight="1">
      <c r="A39" s="311" t="s">
        <v>75</v>
      </c>
      <c r="B39" s="312"/>
      <c r="C39" s="312"/>
      <c r="D39" s="313"/>
      <c r="E39" s="320" t="s">
        <v>258</v>
      </c>
      <c r="F39" s="321"/>
      <c r="G39" s="321"/>
      <c r="H39" s="321"/>
      <c r="I39" s="321"/>
      <c r="J39" s="321"/>
      <c r="K39" s="321"/>
      <c r="L39" s="321"/>
      <c r="M39" s="321"/>
      <c r="N39" s="321"/>
      <c r="O39" s="321"/>
      <c r="P39" s="321"/>
      <c r="Q39" s="321"/>
      <c r="R39" s="321"/>
      <c r="S39" s="321"/>
      <c r="T39" s="321"/>
      <c r="U39" s="321"/>
      <c r="V39" s="322"/>
      <c r="W39" s="275">
        <f>AB39</f>
        <v>0</v>
      </c>
      <c r="X39" s="276"/>
      <c r="Y39" s="276"/>
      <c r="Z39" s="276"/>
      <c r="AA39" s="276"/>
      <c r="AB39" s="282">
        <f>③継続契約算出表!K9</f>
        <v>0</v>
      </c>
      <c r="AC39" s="283"/>
      <c r="AD39" s="283"/>
      <c r="AE39" s="283"/>
      <c r="AF39" s="117" t="s">
        <v>85</v>
      </c>
      <c r="AG39" s="117"/>
      <c r="AH39" s="341"/>
      <c r="AI39" s="341"/>
      <c r="AJ39" s="342"/>
      <c r="AK39" s="342"/>
      <c r="AL39" s="342"/>
      <c r="AM39" s="342"/>
      <c r="AN39" s="342"/>
      <c r="AO39" s="342"/>
      <c r="AP39" s="342"/>
      <c r="AQ39" s="342"/>
      <c r="AR39" s="342"/>
      <c r="AS39" s="342"/>
      <c r="AT39" s="342"/>
      <c r="AU39" s="342"/>
      <c r="AV39" s="342"/>
      <c r="AW39" s="342"/>
      <c r="AX39" s="343"/>
    </row>
    <row r="40" spans="1:50" s="113" customFormat="1" ht="19.149999999999999" customHeight="1">
      <c r="A40" s="314"/>
      <c r="B40" s="315"/>
      <c r="C40" s="315"/>
      <c r="D40" s="316"/>
      <c r="E40" s="320" t="s">
        <v>258</v>
      </c>
      <c r="F40" s="321"/>
      <c r="G40" s="321"/>
      <c r="H40" s="321"/>
      <c r="I40" s="321"/>
      <c r="J40" s="321"/>
      <c r="K40" s="321"/>
      <c r="L40" s="321"/>
      <c r="M40" s="321"/>
      <c r="N40" s="321"/>
      <c r="O40" s="321"/>
      <c r="P40" s="321"/>
      <c r="Q40" s="321"/>
      <c r="R40" s="321"/>
      <c r="S40" s="321"/>
      <c r="T40" s="321"/>
      <c r="U40" s="321"/>
      <c r="V40" s="322"/>
      <c r="W40" s="275">
        <f>IF(AH40="レ",SUM(②新規契約算出表!K9:K10),0)</f>
        <v>0</v>
      </c>
      <c r="X40" s="276"/>
      <c r="Y40" s="276"/>
      <c r="Z40" s="276"/>
      <c r="AA40" s="276"/>
      <c r="AB40" s="641" t="s">
        <v>276</v>
      </c>
      <c r="AC40" s="278"/>
      <c r="AD40" s="278"/>
      <c r="AE40" s="278"/>
      <c r="AF40" s="125"/>
      <c r="AG40" s="125"/>
      <c r="AH40" s="272"/>
      <c r="AI40" s="162"/>
      <c r="AJ40" s="270"/>
      <c r="AK40" s="270"/>
      <c r="AL40" s="270"/>
      <c r="AM40" s="270"/>
      <c r="AN40" s="270"/>
      <c r="AO40" s="270"/>
      <c r="AP40" s="270"/>
      <c r="AQ40" s="270"/>
      <c r="AR40" s="270"/>
      <c r="AS40" s="270"/>
      <c r="AT40" s="270"/>
      <c r="AU40" s="270"/>
      <c r="AV40" s="270"/>
      <c r="AW40" s="270"/>
      <c r="AX40" s="271"/>
    </row>
    <row r="41" spans="1:50" s="113" customFormat="1" ht="19.149999999999999" customHeight="1">
      <c r="A41" s="314"/>
      <c r="B41" s="315"/>
      <c r="C41" s="315"/>
      <c r="D41" s="316"/>
      <c r="E41" s="320" t="s">
        <v>258</v>
      </c>
      <c r="F41" s="321"/>
      <c r="G41" s="321"/>
      <c r="H41" s="321"/>
      <c r="I41" s="321"/>
      <c r="J41" s="321"/>
      <c r="K41" s="321"/>
      <c r="L41" s="321"/>
      <c r="M41" s="321"/>
      <c r="N41" s="321"/>
      <c r="O41" s="321"/>
      <c r="P41" s="321"/>
      <c r="Q41" s="321"/>
      <c r="R41" s="321"/>
      <c r="S41" s="321"/>
      <c r="T41" s="321"/>
      <c r="U41" s="321"/>
      <c r="V41" s="322"/>
      <c r="W41" s="275">
        <f>IF(AH41="レ",SUM(②新規契約算出表!K9:K10),0)</f>
        <v>0</v>
      </c>
      <c r="X41" s="276"/>
      <c r="Y41" s="276"/>
      <c r="Z41" s="276"/>
      <c r="AA41" s="276"/>
      <c r="AB41" s="641" t="s">
        <v>276</v>
      </c>
      <c r="AC41" s="278"/>
      <c r="AD41" s="278"/>
      <c r="AE41" s="278"/>
      <c r="AF41" s="125"/>
      <c r="AG41" s="125"/>
      <c r="AH41" s="272"/>
      <c r="AI41" s="162"/>
      <c r="AJ41" s="270"/>
      <c r="AK41" s="270"/>
      <c r="AL41" s="270"/>
      <c r="AM41" s="270"/>
      <c r="AN41" s="270"/>
      <c r="AO41" s="270"/>
      <c r="AP41" s="270"/>
      <c r="AQ41" s="270"/>
      <c r="AR41" s="270"/>
      <c r="AS41" s="270"/>
      <c r="AT41" s="270"/>
      <c r="AU41" s="270"/>
      <c r="AV41" s="270"/>
      <c r="AW41" s="270"/>
      <c r="AX41" s="271"/>
    </row>
    <row r="42" spans="1:50" s="113" customFormat="1" ht="19.149999999999999" customHeight="1">
      <c r="A42" s="314"/>
      <c r="B42" s="315"/>
      <c r="C42" s="315"/>
      <c r="D42" s="316"/>
      <c r="E42" s="320" t="s">
        <v>258</v>
      </c>
      <c r="F42" s="321"/>
      <c r="G42" s="321"/>
      <c r="H42" s="321"/>
      <c r="I42" s="321"/>
      <c r="J42" s="321"/>
      <c r="K42" s="321"/>
      <c r="L42" s="321"/>
      <c r="M42" s="321"/>
      <c r="N42" s="321"/>
      <c r="O42" s="321"/>
      <c r="P42" s="321"/>
      <c r="Q42" s="321"/>
      <c r="R42" s="321"/>
      <c r="S42" s="321"/>
      <c r="T42" s="321"/>
      <c r="U42" s="321"/>
      <c r="V42" s="322"/>
      <c r="W42" s="275">
        <f>IF(AH42="レ",SUM(②新規契約算出表!K9:K10),0)</f>
        <v>0</v>
      </c>
      <c r="X42" s="276"/>
      <c r="Y42" s="276"/>
      <c r="Z42" s="276"/>
      <c r="AA42" s="276"/>
      <c r="AB42" s="641" t="s">
        <v>276</v>
      </c>
      <c r="AC42" s="278"/>
      <c r="AD42" s="278"/>
      <c r="AE42" s="278"/>
      <c r="AF42" s="125"/>
      <c r="AG42" s="125"/>
      <c r="AH42" s="272"/>
      <c r="AI42" s="162"/>
      <c r="AJ42" s="270"/>
      <c r="AK42" s="270"/>
      <c r="AL42" s="270"/>
      <c r="AM42" s="270"/>
      <c r="AN42" s="270"/>
      <c r="AO42" s="270"/>
      <c r="AP42" s="270"/>
      <c r="AQ42" s="270"/>
      <c r="AR42" s="270"/>
      <c r="AS42" s="270"/>
      <c r="AT42" s="270"/>
      <c r="AU42" s="270"/>
      <c r="AV42" s="270"/>
      <c r="AW42" s="270"/>
      <c r="AX42" s="271"/>
    </row>
    <row r="43" spans="1:50" s="113" customFormat="1" ht="19.149999999999999" customHeight="1">
      <c r="A43" s="314"/>
      <c r="B43" s="315"/>
      <c r="C43" s="315"/>
      <c r="D43" s="316"/>
      <c r="E43" s="320" t="s">
        <v>258</v>
      </c>
      <c r="F43" s="321"/>
      <c r="G43" s="321"/>
      <c r="H43" s="321"/>
      <c r="I43" s="321"/>
      <c r="J43" s="321"/>
      <c r="K43" s="321"/>
      <c r="L43" s="321"/>
      <c r="M43" s="321"/>
      <c r="N43" s="321"/>
      <c r="O43" s="321"/>
      <c r="P43" s="321"/>
      <c r="Q43" s="321"/>
      <c r="R43" s="321"/>
      <c r="S43" s="321"/>
      <c r="T43" s="321"/>
      <c r="U43" s="321"/>
      <c r="V43" s="322"/>
      <c r="W43" s="275">
        <f>IF(AH43="レ",SUM(②新規契約算出表!K9:K10),0)</f>
        <v>0</v>
      </c>
      <c r="X43" s="276"/>
      <c r="Y43" s="276"/>
      <c r="Z43" s="276"/>
      <c r="AA43" s="276"/>
      <c r="AB43" s="641" t="s">
        <v>276</v>
      </c>
      <c r="AC43" s="278"/>
      <c r="AD43" s="278"/>
      <c r="AE43" s="278"/>
      <c r="AF43" s="125"/>
      <c r="AG43" s="125"/>
      <c r="AH43" s="272"/>
      <c r="AI43" s="162"/>
      <c r="AJ43" s="270"/>
      <c r="AK43" s="270"/>
      <c r="AL43" s="270"/>
      <c r="AM43" s="270"/>
      <c r="AN43" s="270"/>
      <c r="AO43" s="270"/>
      <c r="AP43" s="270"/>
      <c r="AQ43" s="270"/>
      <c r="AR43" s="270"/>
      <c r="AS43" s="270"/>
      <c r="AT43" s="270"/>
      <c r="AU43" s="270"/>
      <c r="AV43" s="270"/>
      <c r="AW43" s="270"/>
      <c r="AX43" s="271"/>
    </row>
    <row r="44" spans="1:50" s="113" customFormat="1" ht="19.149999999999999" customHeight="1">
      <c r="A44" s="314"/>
      <c r="B44" s="315"/>
      <c r="C44" s="315"/>
      <c r="D44" s="316"/>
      <c r="E44" s="279" t="s">
        <v>259</v>
      </c>
      <c r="F44" s="279"/>
      <c r="G44" s="279"/>
      <c r="H44" s="279"/>
      <c r="I44" s="279"/>
      <c r="J44" s="279"/>
      <c r="K44" s="279"/>
      <c r="L44" s="279"/>
      <c r="M44" s="279"/>
      <c r="N44" s="279"/>
      <c r="O44" s="279"/>
      <c r="P44" s="279"/>
      <c r="Q44" s="279"/>
      <c r="R44" s="279"/>
      <c r="S44" s="279"/>
      <c r="T44" s="279"/>
      <c r="U44" s="279"/>
      <c r="V44" s="279"/>
      <c r="W44" s="280">
        <f>AB44</f>
        <v>0</v>
      </c>
      <c r="X44" s="281"/>
      <c r="Y44" s="281"/>
      <c r="Z44" s="281"/>
      <c r="AA44" s="281"/>
      <c r="AB44" s="277">
        <f>'➀治験等経費算定表'!K12</f>
        <v>0</v>
      </c>
      <c r="AC44" s="278"/>
      <c r="AD44" s="278"/>
      <c r="AE44" s="278"/>
      <c r="AF44" s="125" t="s">
        <v>85</v>
      </c>
      <c r="AG44" s="125"/>
      <c r="AH44" s="273"/>
      <c r="AI44" s="162"/>
      <c r="AJ44" s="125"/>
      <c r="AK44" s="125"/>
      <c r="AL44" s="125"/>
      <c r="AM44" s="125"/>
      <c r="AN44" s="125"/>
      <c r="AO44" s="125"/>
      <c r="AP44" s="125"/>
      <c r="AQ44" s="125"/>
      <c r="AR44" s="125"/>
      <c r="AS44" s="125"/>
      <c r="AT44" s="125"/>
      <c r="AU44" s="125"/>
      <c r="AV44" s="125"/>
      <c r="AW44" s="125"/>
      <c r="AX44" s="123"/>
    </row>
    <row r="45" spans="1:50" s="113" customFormat="1" ht="19.149999999999999" customHeight="1">
      <c r="A45" s="314"/>
      <c r="B45" s="315"/>
      <c r="C45" s="315"/>
      <c r="D45" s="316"/>
      <c r="E45" s="279" t="s">
        <v>259</v>
      </c>
      <c r="F45" s="279"/>
      <c r="G45" s="279"/>
      <c r="H45" s="279"/>
      <c r="I45" s="279"/>
      <c r="J45" s="279"/>
      <c r="K45" s="279"/>
      <c r="L45" s="279"/>
      <c r="M45" s="279"/>
      <c r="N45" s="279"/>
      <c r="O45" s="279"/>
      <c r="P45" s="279"/>
      <c r="Q45" s="279"/>
      <c r="R45" s="279"/>
      <c r="S45" s="279"/>
      <c r="T45" s="279"/>
      <c r="U45" s="279"/>
      <c r="V45" s="279"/>
      <c r="W45" s="280">
        <f>IF(AH45="レ",②新規契約算出表!$K$17,0)</f>
        <v>0</v>
      </c>
      <c r="X45" s="281"/>
      <c r="Y45" s="281"/>
      <c r="Z45" s="281"/>
      <c r="AA45" s="281"/>
      <c r="AB45" s="277">
        <v>120000</v>
      </c>
      <c r="AC45" s="278"/>
      <c r="AD45" s="278"/>
      <c r="AE45" s="278"/>
      <c r="AF45" s="125" t="s">
        <v>85</v>
      </c>
      <c r="AG45" s="125"/>
      <c r="AH45" s="272"/>
      <c r="AI45" s="162"/>
      <c r="AJ45" s="125"/>
      <c r="AK45" s="125"/>
      <c r="AL45" s="125"/>
      <c r="AM45" s="125"/>
      <c r="AN45" s="125"/>
      <c r="AO45" s="125"/>
      <c r="AP45" s="125"/>
      <c r="AQ45" s="125"/>
      <c r="AR45" s="125"/>
      <c r="AS45" s="125"/>
      <c r="AT45" s="125"/>
      <c r="AU45" s="125"/>
      <c r="AV45" s="125"/>
      <c r="AW45" s="125"/>
      <c r="AX45" s="123"/>
    </row>
    <row r="46" spans="1:50" s="113" customFormat="1" ht="19.149999999999999" customHeight="1">
      <c r="A46" s="314"/>
      <c r="B46" s="315"/>
      <c r="C46" s="315"/>
      <c r="D46" s="316"/>
      <c r="E46" s="279" t="s">
        <v>259</v>
      </c>
      <c r="F46" s="279"/>
      <c r="G46" s="279"/>
      <c r="H46" s="279"/>
      <c r="I46" s="279"/>
      <c r="J46" s="279"/>
      <c r="K46" s="279"/>
      <c r="L46" s="279"/>
      <c r="M46" s="279"/>
      <c r="N46" s="279"/>
      <c r="O46" s="279"/>
      <c r="P46" s="279"/>
      <c r="Q46" s="279"/>
      <c r="R46" s="279"/>
      <c r="S46" s="279"/>
      <c r="T46" s="279"/>
      <c r="U46" s="279"/>
      <c r="V46" s="279"/>
      <c r="W46" s="280">
        <f>IF(AH46="レ",②新規契約算出表!$K$17,0)</f>
        <v>0</v>
      </c>
      <c r="X46" s="281"/>
      <c r="Y46" s="281"/>
      <c r="Z46" s="281"/>
      <c r="AA46" s="281"/>
      <c r="AB46" s="277">
        <v>120000</v>
      </c>
      <c r="AC46" s="278"/>
      <c r="AD46" s="278"/>
      <c r="AE46" s="278"/>
      <c r="AF46" s="125" t="s">
        <v>85</v>
      </c>
      <c r="AG46" s="125"/>
      <c r="AH46" s="272"/>
      <c r="AI46" s="162"/>
      <c r="AJ46" s="125"/>
      <c r="AK46" s="125"/>
      <c r="AL46" s="125"/>
      <c r="AM46" s="125"/>
      <c r="AN46" s="125"/>
      <c r="AO46" s="125"/>
      <c r="AP46" s="125"/>
      <c r="AQ46" s="125"/>
      <c r="AR46" s="125"/>
      <c r="AS46" s="125"/>
      <c r="AT46" s="125"/>
      <c r="AU46" s="125"/>
      <c r="AV46" s="125"/>
      <c r="AW46" s="125"/>
      <c r="AX46" s="123"/>
    </row>
    <row r="47" spans="1:50" s="113" customFormat="1" ht="19.149999999999999" customHeight="1">
      <c r="A47" s="314"/>
      <c r="B47" s="315"/>
      <c r="C47" s="315"/>
      <c r="D47" s="316"/>
      <c r="E47" s="279" t="s">
        <v>259</v>
      </c>
      <c r="F47" s="279"/>
      <c r="G47" s="279"/>
      <c r="H47" s="279"/>
      <c r="I47" s="279"/>
      <c r="J47" s="279"/>
      <c r="K47" s="279"/>
      <c r="L47" s="279"/>
      <c r="M47" s="279"/>
      <c r="N47" s="279"/>
      <c r="O47" s="279"/>
      <c r="P47" s="279"/>
      <c r="Q47" s="279"/>
      <c r="R47" s="279"/>
      <c r="S47" s="279"/>
      <c r="T47" s="279"/>
      <c r="U47" s="279"/>
      <c r="V47" s="279"/>
      <c r="W47" s="280">
        <f>IF(AH47="レ",②新規契約算出表!$K$17,0)</f>
        <v>0</v>
      </c>
      <c r="X47" s="281"/>
      <c r="Y47" s="281"/>
      <c r="Z47" s="281"/>
      <c r="AA47" s="281"/>
      <c r="AB47" s="277">
        <v>120000</v>
      </c>
      <c r="AC47" s="278"/>
      <c r="AD47" s="278"/>
      <c r="AE47" s="278"/>
      <c r="AF47" s="125" t="s">
        <v>85</v>
      </c>
      <c r="AG47" s="125"/>
      <c r="AH47" s="272"/>
      <c r="AI47" s="162"/>
      <c r="AJ47" s="125"/>
      <c r="AK47" s="125"/>
      <c r="AL47" s="125"/>
      <c r="AM47" s="125"/>
      <c r="AN47" s="125"/>
      <c r="AO47" s="125"/>
      <c r="AP47" s="125"/>
      <c r="AQ47" s="125"/>
      <c r="AR47" s="125"/>
      <c r="AS47" s="125"/>
      <c r="AT47" s="125"/>
      <c r="AU47" s="125"/>
      <c r="AV47" s="125"/>
      <c r="AW47" s="125"/>
      <c r="AX47" s="123"/>
    </row>
    <row r="48" spans="1:50" s="113" customFormat="1" ht="19.149999999999999" customHeight="1">
      <c r="A48" s="314"/>
      <c r="B48" s="315"/>
      <c r="C48" s="315"/>
      <c r="D48" s="316"/>
      <c r="E48" s="279" t="s">
        <v>259</v>
      </c>
      <c r="F48" s="279"/>
      <c r="G48" s="279"/>
      <c r="H48" s="279"/>
      <c r="I48" s="279"/>
      <c r="J48" s="279"/>
      <c r="K48" s="279"/>
      <c r="L48" s="279"/>
      <c r="M48" s="279"/>
      <c r="N48" s="279"/>
      <c r="O48" s="279"/>
      <c r="P48" s="279"/>
      <c r="Q48" s="279"/>
      <c r="R48" s="279"/>
      <c r="S48" s="279"/>
      <c r="T48" s="279"/>
      <c r="U48" s="279"/>
      <c r="V48" s="279"/>
      <c r="W48" s="280">
        <f>IF(AH48="レ",②新規契約算出表!$K$17,0)</f>
        <v>0</v>
      </c>
      <c r="X48" s="281"/>
      <c r="Y48" s="281"/>
      <c r="Z48" s="281"/>
      <c r="AA48" s="281"/>
      <c r="AB48" s="277">
        <v>120000</v>
      </c>
      <c r="AC48" s="278"/>
      <c r="AD48" s="278"/>
      <c r="AE48" s="278"/>
      <c r="AF48" s="125" t="s">
        <v>85</v>
      </c>
      <c r="AG48" s="125"/>
      <c r="AH48" s="272"/>
      <c r="AI48" s="162"/>
      <c r="AJ48" s="125"/>
      <c r="AK48" s="125"/>
      <c r="AL48" s="125"/>
      <c r="AM48" s="125"/>
      <c r="AN48" s="125"/>
      <c r="AO48" s="125"/>
      <c r="AP48" s="125"/>
      <c r="AQ48" s="125"/>
      <c r="AR48" s="125"/>
      <c r="AS48" s="125"/>
      <c r="AT48" s="125"/>
      <c r="AU48" s="125"/>
      <c r="AV48" s="125"/>
      <c r="AW48" s="125"/>
      <c r="AX48" s="123"/>
    </row>
    <row r="49" spans="1:50" s="113" customFormat="1" ht="19.149999999999999" customHeight="1">
      <c r="A49" s="314"/>
      <c r="B49" s="315"/>
      <c r="C49" s="315"/>
      <c r="D49" s="316"/>
      <c r="E49" s="344" t="s">
        <v>76</v>
      </c>
      <c r="F49" s="345"/>
      <c r="G49" s="345"/>
      <c r="H49" s="345"/>
      <c r="I49" s="345"/>
      <c r="J49" s="345"/>
      <c r="K49" s="345"/>
      <c r="L49" s="345"/>
      <c r="M49" s="345"/>
      <c r="N49" s="345"/>
      <c r="O49" s="345"/>
      <c r="P49" s="345"/>
      <c r="Q49" s="345"/>
      <c r="R49" s="345"/>
      <c r="S49" s="345"/>
      <c r="T49" s="345"/>
      <c r="U49" s="345"/>
      <c r="V49" s="346"/>
      <c r="W49" s="347">
        <f>SUM(W39:AA48)</f>
        <v>0</v>
      </c>
      <c r="X49" s="336"/>
      <c r="Y49" s="336"/>
      <c r="Z49" s="336"/>
      <c r="AA49" s="336"/>
      <c r="AB49" s="348" t="s">
        <v>190</v>
      </c>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50"/>
    </row>
    <row r="50" spans="1:50" s="113" customFormat="1" ht="19.149999999999999" customHeight="1">
      <c r="A50" s="314"/>
      <c r="B50" s="315"/>
      <c r="C50" s="315"/>
      <c r="D50" s="316"/>
      <c r="E50" s="351" t="s">
        <v>189</v>
      </c>
      <c r="F50" s="351"/>
      <c r="G50" s="351"/>
      <c r="H50" s="351"/>
      <c r="I50" s="351"/>
      <c r="J50" s="351"/>
      <c r="K50" s="351"/>
      <c r="L50" s="351"/>
      <c r="M50" s="351"/>
      <c r="N50" s="351"/>
      <c r="O50" s="351"/>
      <c r="P50" s="351"/>
      <c r="Q50" s="351"/>
      <c r="R50" s="351"/>
      <c r="S50" s="351"/>
      <c r="T50" s="351"/>
      <c r="U50" s="351"/>
      <c r="V50" s="351"/>
      <c r="W50" s="347">
        <f>ROUND(W49*0.2,-1)</f>
        <v>0</v>
      </c>
      <c r="X50" s="336"/>
      <c r="Y50" s="336"/>
      <c r="Z50" s="336"/>
      <c r="AA50" s="336"/>
      <c r="AB50" s="348" t="s">
        <v>191</v>
      </c>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50"/>
    </row>
    <row r="51" spans="1:50" s="113" customFormat="1" ht="19.149999999999999" customHeight="1">
      <c r="A51" s="317"/>
      <c r="B51" s="318"/>
      <c r="C51" s="318"/>
      <c r="D51" s="319"/>
      <c r="E51" s="370" t="s">
        <v>77</v>
      </c>
      <c r="F51" s="370"/>
      <c r="G51" s="370"/>
      <c r="H51" s="370"/>
      <c r="I51" s="370"/>
      <c r="J51" s="370"/>
      <c r="K51" s="370"/>
      <c r="L51" s="370"/>
      <c r="M51" s="370"/>
      <c r="N51" s="370"/>
      <c r="O51" s="370"/>
      <c r="P51" s="370"/>
      <c r="Q51" s="370"/>
      <c r="R51" s="370"/>
      <c r="S51" s="370"/>
      <c r="T51" s="370"/>
      <c r="U51" s="370"/>
      <c r="V51" s="370"/>
      <c r="W51" s="335">
        <f>SUM(W49:AA50)</f>
        <v>0</v>
      </c>
      <c r="X51" s="336"/>
      <c r="Y51" s="336"/>
      <c r="Z51" s="336"/>
      <c r="AA51" s="336"/>
      <c r="AB51" s="348" t="s">
        <v>192</v>
      </c>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50"/>
    </row>
    <row r="52" spans="1:50" s="113" customFormat="1" ht="19.149999999999999" customHeight="1" thickBot="1">
      <c r="A52" s="287" t="s">
        <v>78</v>
      </c>
      <c r="B52" s="288"/>
      <c r="C52" s="288"/>
      <c r="D52" s="288"/>
      <c r="E52" s="288"/>
      <c r="F52" s="288"/>
      <c r="G52" s="288"/>
      <c r="H52" s="288"/>
      <c r="I52" s="288"/>
      <c r="J52" s="288"/>
      <c r="K52" s="288"/>
      <c r="L52" s="288"/>
      <c r="M52" s="288"/>
      <c r="N52" s="288"/>
      <c r="O52" s="288"/>
      <c r="P52" s="288"/>
      <c r="Q52" s="288"/>
      <c r="R52" s="288"/>
      <c r="S52" s="288"/>
      <c r="T52" s="288"/>
      <c r="U52" s="288"/>
      <c r="V52" s="289"/>
      <c r="W52" s="394">
        <f>ROUND(W51*0.3,-1)</f>
        <v>0</v>
      </c>
      <c r="X52" s="395"/>
      <c r="Y52" s="395"/>
      <c r="Z52" s="395"/>
      <c r="AA52" s="395"/>
      <c r="AB52" s="287" t="s">
        <v>79</v>
      </c>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9"/>
    </row>
    <row r="53" spans="1:50" s="113" customFormat="1" ht="19.149999999999999" customHeight="1" thickTop="1" thickBot="1">
      <c r="A53" s="396" t="s">
        <v>80</v>
      </c>
      <c r="B53" s="397"/>
      <c r="C53" s="397"/>
      <c r="D53" s="397"/>
      <c r="E53" s="397"/>
      <c r="F53" s="397"/>
      <c r="G53" s="397"/>
      <c r="H53" s="397"/>
      <c r="I53" s="397"/>
      <c r="J53" s="397"/>
      <c r="K53" s="397"/>
      <c r="L53" s="397"/>
      <c r="M53" s="397"/>
      <c r="N53" s="397"/>
      <c r="O53" s="397"/>
      <c r="P53" s="397"/>
      <c r="Q53" s="397"/>
      <c r="R53" s="397"/>
      <c r="S53" s="397"/>
      <c r="T53" s="397"/>
      <c r="U53" s="397"/>
      <c r="V53" s="397"/>
      <c r="W53" s="400">
        <f>SUM(W51:AA52)</f>
        <v>0</v>
      </c>
      <c r="X53" s="401"/>
      <c r="Y53" s="401"/>
      <c r="Z53" s="401"/>
      <c r="AA53" s="402"/>
      <c r="AB53" s="358"/>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4"/>
    </row>
    <row r="54" spans="1:50" s="113" customFormat="1" ht="19.149999999999999" customHeight="1" thickBot="1">
      <c r="A54" s="392" t="s">
        <v>84</v>
      </c>
      <c r="B54" s="393"/>
      <c r="C54" s="393"/>
      <c r="D54" s="393"/>
      <c r="E54" s="393"/>
      <c r="F54" s="393"/>
      <c r="G54" s="393"/>
      <c r="H54" s="393"/>
      <c r="I54" s="393"/>
      <c r="J54" s="393"/>
      <c r="K54" s="393"/>
      <c r="L54" s="393"/>
      <c r="M54" s="393"/>
      <c r="N54" s="393"/>
      <c r="O54" s="393"/>
      <c r="P54" s="393"/>
      <c r="Q54" s="393"/>
      <c r="R54" s="393"/>
      <c r="S54" s="393"/>
      <c r="T54" s="393"/>
      <c r="U54" s="393"/>
      <c r="V54" s="393"/>
      <c r="W54" s="300">
        <f>ROUNDDOWN((AB54+1)*W53,0)</f>
        <v>0</v>
      </c>
      <c r="X54" s="301"/>
      <c r="Y54" s="301"/>
      <c r="Z54" s="301"/>
      <c r="AA54" s="302"/>
      <c r="AB54" s="303">
        <v>0.1</v>
      </c>
      <c r="AC54" s="304"/>
      <c r="AD54" s="304"/>
      <c r="AE54" s="304"/>
      <c r="AF54" s="352"/>
      <c r="AG54" s="352"/>
      <c r="AH54" s="352"/>
      <c r="AI54" s="352"/>
      <c r="AJ54" s="352"/>
      <c r="AK54" s="352"/>
      <c r="AL54" s="352"/>
      <c r="AM54" s="352"/>
      <c r="AN54" s="352"/>
      <c r="AO54" s="352"/>
      <c r="AP54" s="352"/>
      <c r="AQ54" s="352"/>
      <c r="AR54" s="352"/>
      <c r="AS54" s="352"/>
      <c r="AT54" s="352"/>
      <c r="AU54" s="352"/>
      <c r="AV54" s="352"/>
      <c r="AW54" s="352"/>
      <c r="AX54" s="353"/>
    </row>
    <row r="55" spans="1:50" s="113" customFormat="1" ht="19.149999999999999" customHeight="1"/>
    <row r="56" spans="1:50" s="113" customFormat="1" ht="19.149999999999999" customHeight="1">
      <c r="A56" s="130"/>
      <c r="B56" s="130"/>
      <c r="C56" s="130"/>
      <c r="D56" s="130"/>
      <c r="E56" s="130"/>
      <c r="F56" s="130"/>
      <c r="G56" s="130"/>
      <c r="H56" s="130"/>
      <c r="I56" s="130"/>
      <c r="J56" s="130"/>
      <c r="K56" s="130"/>
      <c r="L56" s="130"/>
      <c r="M56" s="130"/>
      <c r="N56" s="130"/>
      <c r="O56" s="130"/>
      <c r="P56" s="176"/>
      <c r="Q56" s="176"/>
      <c r="R56" s="176"/>
      <c r="S56" s="176"/>
      <c r="T56" s="176"/>
      <c r="U56" s="177"/>
      <c r="V56" s="177"/>
      <c r="W56" s="177"/>
      <c r="X56" s="177"/>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row>
    <row r="57" spans="1:50" s="113" customFormat="1" ht="19.149999999999999" customHeight="1">
      <c r="A57" s="138" t="s">
        <v>252</v>
      </c>
    </row>
    <row r="58" spans="1:50" s="113" customFormat="1" ht="19.149999999999999" customHeight="1">
      <c r="A58" s="307" t="s">
        <v>71</v>
      </c>
      <c r="B58" s="307"/>
      <c r="C58" s="307"/>
      <c r="D58" s="307"/>
      <c r="E58" s="307" t="s">
        <v>72</v>
      </c>
      <c r="F58" s="307"/>
      <c r="G58" s="307"/>
      <c r="H58" s="307"/>
      <c r="I58" s="307"/>
      <c r="J58" s="307"/>
      <c r="K58" s="307"/>
      <c r="L58" s="307"/>
      <c r="M58" s="307"/>
      <c r="N58" s="307"/>
      <c r="O58" s="307"/>
      <c r="P58" s="307"/>
      <c r="Q58" s="307"/>
      <c r="R58" s="307"/>
      <c r="S58" s="307"/>
      <c r="T58" s="307"/>
      <c r="U58" s="307"/>
      <c r="V58" s="307"/>
      <c r="W58" s="309" t="s">
        <v>73</v>
      </c>
      <c r="X58" s="310"/>
      <c r="Y58" s="310"/>
      <c r="Z58" s="310"/>
      <c r="AA58" s="310"/>
      <c r="AB58" s="309" t="s">
        <v>74</v>
      </c>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34"/>
    </row>
    <row r="59" spans="1:50" s="113" customFormat="1" ht="19.149999999999999" customHeight="1">
      <c r="A59" s="311" t="s">
        <v>75</v>
      </c>
      <c r="B59" s="312"/>
      <c r="C59" s="312"/>
      <c r="D59" s="313"/>
      <c r="E59" s="320" t="s">
        <v>258</v>
      </c>
      <c r="F59" s="321"/>
      <c r="G59" s="321"/>
      <c r="H59" s="321"/>
      <c r="I59" s="321"/>
      <c r="J59" s="321"/>
      <c r="K59" s="321"/>
      <c r="L59" s="321"/>
      <c r="M59" s="321"/>
      <c r="N59" s="321"/>
      <c r="O59" s="321"/>
      <c r="P59" s="321"/>
      <c r="Q59" s="321"/>
      <c r="R59" s="321"/>
      <c r="S59" s="321"/>
      <c r="T59" s="321"/>
      <c r="U59" s="321"/>
      <c r="V59" s="322"/>
      <c r="W59" s="275">
        <f>AB59</f>
        <v>0</v>
      </c>
      <c r="X59" s="276"/>
      <c r="Y59" s="276"/>
      <c r="Z59" s="276"/>
      <c r="AA59" s="276"/>
      <c r="AB59" s="282"/>
      <c r="AC59" s="283"/>
      <c r="AD59" s="283"/>
      <c r="AE59" s="283"/>
      <c r="AF59" s="117" t="s">
        <v>85</v>
      </c>
      <c r="AG59" s="117"/>
      <c r="AH59" s="341"/>
      <c r="AI59" s="341"/>
      <c r="AJ59" s="342"/>
      <c r="AK59" s="342"/>
      <c r="AL59" s="342"/>
      <c r="AM59" s="342"/>
      <c r="AN59" s="342"/>
      <c r="AO59" s="342"/>
      <c r="AP59" s="342"/>
      <c r="AQ59" s="342"/>
      <c r="AR59" s="342"/>
      <c r="AS59" s="342"/>
      <c r="AT59" s="342"/>
      <c r="AU59" s="342"/>
      <c r="AV59" s="342"/>
      <c r="AW59" s="342"/>
      <c r="AX59" s="343"/>
    </row>
    <row r="60" spans="1:50" s="113" customFormat="1" ht="19.149999999999999" customHeight="1">
      <c r="A60" s="314"/>
      <c r="B60" s="315"/>
      <c r="C60" s="315"/>
      <c r="D60" s="316"/>
      <c r="E60" s="320" t="s">
        <v>258</v>
      </c>
      <c r="F60" s="321"/>
      <c r="G60" s="321"/>
      <c r="H60" s="321"/>
      <c r="I60" s="321"/>
      <c r="J60" s="321"/>
      <c r="K60" s="321"/>
      <c r="L60" s="321"/>
      <c r="M60" s="321"/>
      <c r="N60" s="321"/>
      <c r="O60" s="321"/>
      <c r="P60" s="321"/>
      <c r="Q60" s="321"/>
      <c r="R60" s="321"/>
      <c r="S60" s="321"/>
      <c r="T60" s="321"/>
      <c r="U60" s="321"/>
      <c r="V60" s="322"/>
      <c r="W60" s="275">
        <f t="shared" ref="W60:W63" si="1">AB60</f>
        <v>0</v>
      </c>
      <c r="X60" s="276"/>
      <c r="Y60" s="276"/>
      <c r="Z60" s="276"/>
      <c r="AA60" s="276"/>
      <c r="AB60" s="282"/>
      <c r="AC60" s="283"/>
      <c r="AD60" s="283"/>
      <c r="AE60" s="283"/>
      <c r="AF60" s="117" t="s">
        <v>85</v>
      </c>
      <c r="AG60" s="117"/>
      <c r="AH60" s="195"/>
      <c r="AI60" s="195"/>
      <c r="AJ60" s="264"/>
      <c r="AK60" s="264"/>
      <c r="AL60" s="264"/>
      <c r="AM60" s="264"/>
      <c r="AN60" s="264"/>
      <c r="AO60" s="264"/>
      <c r="AP60" s="264"/>
      <c r="AQ60" s="264"/>
      <c r="AR60" s="264"/>
      <c r="AS60" s="264"/>
      <c r="AT60" s="264"/>
      <c r="AU60" s="264"/>
      <c r="AV60" s="264"/>
      <c r="AW60" s="264"/>
      <c r="AX60" s="265"/>
    </row>
    <row r="61" spans="1:50" s="113" customFormat="1" ht="19.149999999999999" customHeight="1">
      <c r="A61" s="314"/>
      <c r="B61" s="315"/>
      <c r="C61" s="315"/>
      <c r="D61" s="316"/>
      <c r="E61" s="320" t="s">
        <v>258</v>
      </c>
      <c r="F61" s="321"/>
      <c r="G61" s="321"/>
      <c r="H61" s="321"/>
      <c r="I61" s="321"/>
      <c r="J61" s="321"/>
      <c r="K61" s="321"/>
      <c r="L61" s="321"/>
      <c r="M61" s="321"/>
      <c r="N61" s="321"/>
      <c r="O61" s="321"/>
      <c r="P61" s="321"/>
      <c r="Q61" s="321"/>
      <c r="R61" s="321"/>
      <c r="S61" s="321"/>
      <c r="T61" s="321"/>
      <c r="U61" s="321"/>
      <c r="V61" s="322"/>
      <c r="W61" s="275">
        <f t="shared" si="1"/>
        <v>0</v>
      </c>
      <c r="X61" s="276"/>
      <c r="Y61" s="276"/>
      <c r="Z61" s="276"/>
      <c r="AA61" s="276"/>
      <c r="AB61" s="282"/>
      <c r="AC61" s="283"/>
      <c r="AD61" s="283"/>
      <c r="AE61" s="283"/>
      <c r="AF61" s="117" t="s">
        <v>85</v>
      </c>
      <c r="AG61" s="117"/>
      <c r="AH61" s="195"/>
      <c r="AI61" s="195"/>
      <c r="AJ61" s="264"/>
      <c r="AK61" s="264"/>
      <c r="AL61" s="264"/>
      <c r="AM61" s="264"/>
      <c r="AN61" s="264"/>
      <c r="AO61" s="264"/>
      <c r="AP61" s="264"/>
      <c r="AQ61" s="264"/>
      <c r="AR61" s="264"/>
      <c r="AS61" s="264"/>
      <c r="AT61" s="264"/>
      <c r="AU61" s="264"/>
      <c r="AV61" s="264"/>
      <c r="AW61" s="264"/>
      <c r="AX61" s="265"/>
    </row>
    <row r="62" spans="1:50" s="113" customFormat="1" ht="19.149999999999999" customHeight="1">
      <c r="A62" s="314"/>
      <c r="B62" s="315"/>
      <c r="C62" s="315"/>
      <c r="D62" s="316"/>
      <c r="E62" s="320" t="s">
        <v>258</v>
      </c>
      <c r="F62" s="321"/>
      <c r="G62" s="321"/>
      <c r="H62" s="321"/>
      <c r="I62" s="321"/>
      <c r="J62" s="321"/>
      <c r="K62" s="321"/>
      <c r="L62" s="321"/>
      <c r="M62" s="321"/>
      <c r="N62" s="321"/>
      <c r="O62" s="321"/>
      <c r="P62" s="321"/>
      <c r="Q62" s="321"/>
      <c r="R62" s="321"/>
      <c r="S62" s="321"/>
      <c r="T62" s="321"/>
      <c r="U62" s="321"/>
      <c r="V62" s="322"/>
      <c r="W62" s="275">
        <f t="shared" si="1"/>
        <v>0</v>
      </c>
      <c r="X62" s="276"/>
      <c r="Y62" s="276"/>
      <c r="Z62" s="276"/>
      <c r="AA62" s="276"/>
      <c r="AB62" s="282"/>
      <c r="AC62" s="283"/>
      <c r="AD62" s="283"/>
      <c r="AE62" s="283"/>
      <c r="AF62" s="117" t="s">
        <v>85</v>
      </c>
      <c r="AG62" s="117"/>
      <c r="AH62" s="195"/>
      <c r="AI62" s="195"/>
      <c r="AJ62" s="264"/>
      <c r="AK62" s="264"/>
      <c r="AL62" s="264"/>
      <c r="AM62" s="264"/>
      <c r="AN62" s="264"/>
      <c r="AO62" s="264"/>
      <c r="AP62" s="264"/>
      <c r="AQ62" s="264"/>
      <c r="AR62" s="264"/>
      <c r="AS62" s="264"/>
      <c r="AT62" s="264"/>
      <c r="AU62" s="264"/>
      <c r="AV62" s="264"/>
      <c r="AW62" s="264"/>
      <c r="AX62" s="265"/>
    </row>
    <row r="63" spans="1:50" s="113" customFormat="1" ht="19.149999999999999" customHeight="1">
      <c r="A63" s="314"/>
      <c r="B63" s="315"/>
      <c r="C63" s="315"/>
      <c r="D63" s="316"/>
      <c r="E63" s="320" t="s">
        <v>258</v>
      </c>
      <c r="F63" s="321"/>
      <c r="G63" s="321"/>
      <c r="H63" s="321"/>
      <c r="I63" s="321"/>
      <c r="J63" s="321"/>
      <c r="K63" s="321"/>
      <c r="L63" s="321"/>
      <c r="M63" s="321"/>
      <c r="N63" s="321"/>
      <c r="O63" s="321"/>
      <c r="P63" s="321"/>
      <c r="Q63" s="321"/>
      <c r="R63" s="321"/>
      <c r="S63" s="321"/>
      <c r="T63" s="321"/>
      <c r="U63" s="321"/>
      <c r="V63" s="322"/>
      <c r="W63" s="275">
        <f t="shared" si="1"/>
        <v>0</v>
      </c>
      <c r="X63" s="276"/>
      <c r="Y63" s="276"/>
      <c r="Z63" s="276"/>
      <c r="AA63" s="276"/>
      <c r="AB63" s="282"/>
      <c r="AC63" s="283"/>
      <c r="AD63" s="283"/>
      <c r="AE63" s="283"/>
      <c r="AF63" s="117" t="s">
        <v>85</v>
      </c>
      <c r="AG63" s="117"/>
      <c r="AH63" s="195"/>
      <c r="AI63" s="195"/>
      <c r="AJ63" s="264"/>
      <c r="AK63" s="264"/>
      <c r="AL63" s="264"/>
      <c r="AM63" s="264"/>
      <c r="AN63" s="264"/>
      <c r="AO63" s="264"/>
      <c r="AP63" s="264"/>
      <c r="AQ63" s="264"/>
      <c r="AR63" s="264"/>
      <c r="AS63" s="264"/>
      <c r="AT63" s="264"/>
      <c r="AU63" s="264"/>
      <c r="AV63" s="264"/>
      <c r="AW63" s="264"/>
      <c r="AX63" s="265"/>
    </row>
    <row r="64" spans="1:50" s="113" customFormat="1" ht="19.149999999999999" customHeight="1">
      <c r="A64" s="314"/>
      <c r="B64" s="315"/>
      <c r="C64" s="315"/>
      <c r="D64" s="316"/>
      <c r="E64" s="351" t="s">
        <v>193</v>
      </c>
      <c r="F64" s="351"/>
      <c r="G64" s="351"/>
      <c r="H64" s="351"/>
      <c r="I64" s="351"/>
      <c r="J64" s="351"/>
      <c r="K64" s="351"/>
      <c r="L64" s="351"/>
      <c r="M64" s="351"/>
      <c r="N64" s="351"/>
      <c r="O64" s="351"/>
      <c r="P64" s="351"/>
      <c r="Q64" s="351"/>
      <c r="R64" s="351"/>
      <c r="S64" s="351"/>
      <c r="T64" s="351"/>
      <c r="U64" s="351"/>
      <c r="V64" s="351"/>
      <c r="W64" s="347">
        <f>ROUND(W59*0.2,-1)</f>
        <v>0</v>
      </c>
      <c r="X64" s="336"/>
      <c r="Y64" s="336"/>
      <c r="Z64" s="336"/>
      <c r="AA64" s="336"/>
      <c r="AB64" s="348" t="s">
        <v>126</v>
      </c>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0"/>
    </row>
    <row r="65" spans="1:50" s="113" customFormat="1" ht="19.149999999999999" customHeight="1">
      <c r="A65" s="317"/>
      <c r="B65" s="318"/>
      <c r="C65" s="318"/>
      <c r="D65" s="319"/>
      <c r="E65" s="370" t="s">
        <v>77</v>
      </c>
      <c r="F65" s="370"/>
      <c r="G65" s="370"/>
      <c r="H65" s="370"/>
      <c r="I65" s="370"/>
      <c r="J65" s="370"/>
      <c r="K65" s="370"/>
      <c r="L65" s="370"/>
      <c r="M65" s="370"/>
      <c r="N65" s="370"/>
      <c r="O65" s="370"/>
      <c r="P65" s="370"/>
      <c r="Q65" s="370"/>
      <c r="R65" s="370"/>
      <c r="S65" s="370"/>
      <c r="T65" s="370"/>
      <c r="U65" s="370"/>
      <c r="V65" s="370"/>
      <c r="W65" s="335">
        <f>SUM(W59:W64)</f>
        <v>0</v>
      </c>
      <c r="X65" s="336"/>
      <c r="Y65" s="336"/>
      <c r="Z65" s="336"/>
      <c r="AA65" s="336"/>
      <c r="AB65" s="348" t="s">
        <v>194</v>
      </c>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50"/>
    </row>
    <row r="66" spans="1:50" s="113" customFormat="1" ht="19.149999999999999" customHeight="1" thickBot="1">
      <c r="A66" s="287" t="s">
        <v>78</v>
      </c>
      <c r="B66" s="288"/>
      <c r="C66" s="288"/>
      <c r="D66" s="288"/>
      <c r="E66" s="288"/>
      <c r="F66" s="288"/>
      <c r="G66" s="288"/>
      <c r="H66" s="288"/>
      <c r="I66" s="288"/>
      <c r="J66" s="288"/>
      <c r="K66" s="288"/>
      <c r="L66" s="288"/>
      <c r="M66" s="288"/>
      <c r="N66" s="288"/>
      <c r="O66" s="288"/>
      <c r="P66" s="288"/>
      <c r="Q66" s="288"/>
      <c r="R66" s="288"/>
      <c r="S66" s="288"/>
      <c r="T66" s="288"/>
      <c r="U66" s="288"/>
      <c r="V66" s="289"/>
      <c r="W66" s="394">
        <f>ROUND(W65*0.3,-1)</f>
        <v>0</v>
      </c>
      <c r="X66" s="395"/>
      <c r="Y66" s="395"/>
      <c r="Z66" s="395"/>
      <c r="AA66" s="395"/>
      <c r="AB66" s="287" t="s">
        <v>79</v>
      </c>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9"/>
    </row>
    <row r="67" spans="1:50" s="113" customFormat="1" ht="19.149999999999999" customHeight="1" thickTop="1" thickBot="1">
      <c r="A67" s="396" t="s">
        <v>80</v>
      </c>
      <c r="B67" s="397"/>
      <c r="C67" s="397"/>
      <c r="D67" s="397"/>
      <c r="E67" s="397"/>
      <c r="F67" s="397"/>
      <c r="G67" s="397"/>
      <c r="H67" s="397"/>
      <c r="I67" s="397"/>
      <c r="J67" s="397"/>
      <c r="K67" s="397"/>
      <c r="L67" s="397"/>
      <c r="M67" s="397"/>
      <c r="N67" s="397"/>
      <c r="O67" s="397"/>
      <c r="P67" s="397"/>
      <c r="Q67" s="397"/>
      <c r="R67" s="397"/>
      <c r="S67" s="397"/>
      <c r="T67" s="397"/>
      <c r="U67" s="397"/>
      <c r="V67" s="397"/>
      <c r="W67" s="400">
        <f>SUM(W65:AA66)</f>
        <v>0</v>
      </c>
      <c r="X67" s="401"/>
      <c r="Y67" s="401"/>
      <c r="Z67" s="401"/>
      <c r="AA67" s="402"/>
      <c r="AB67" s="358"/>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4"/>
    </row>
    <row r="68" spans="1:50" s="113" customFormat="1" ht="19.149999999999999" customHeight="1" thickBot="1">
      <c r="A68" s="392" t="s">
        <v>84</v>
      </c>
      <c r="B68" s="393"/>
      <c r="C68" s="393"/>
      <c r="D68" s="393"/>
      <c r="E68" s="393"/>
      <c r="F68" s="393"/>
      <c r="G68" s="393"/>
      <c r="H68" s="393"/>
      <c r="I68" s="393"/>
      <c r="J68" s="393"/>
      <c r="K68" s="393"/>
      <c r="L68" s="393"/>
      <c r="M68" s="393"/>
      <c r="N68" s="393"/>
      <c r="O68" s="393"/>
      <c r="P68" s="393"/>
      <c r="Q68" s="393"/>
      <c r="R68" s="393"/>
      <c r="S68" s="393"/>
      <c r="T68" s="393"/>
      <c r="U68" s="393"/>
      <c r="V68" s="393"/>
      <c r="W68" s="300">
        <f>ROUNDDOWN((AB68+1)*W67,0)</f>
        <v>0</v>
      </c>
      <c r="X68" s="301"/>
      <c r="Y68" s="301"/>
      <c r="Z68" s="301"/>
      <c r="AA68" s="302"/>
      <c r="AB68" s="303">
        <v>0.1</v>
      </c>
      <c r="AC68" s="304"/>
      <c r="AD68" s="304"/>
      <c r="AE68" s="304"/>
      <c r="AF68" s="352"/>
      <c r="AG68" s="352"/>
      <c r="AH68" s="352"/>
      <c r="AI68" s="352"/>
      <c r="AJ68" s="352"/>
      <c r="AK68" s="352"/>
      <c r="AL68" s="352"/>
      <c r="AM68" s="352"/>
      <c r="AN68" s="352"/>
      <c r="AO68" s="352"/>
      <c r="AP68" s="352"/>
      <c r="AQ68" s="352"/>
      <c r="AR68" s="352"/>
      <c r="AS68" s="352"/>
      <c r="AT68" s="352"/>
      <c r="AU68" s="352"/>
      <c r="AV68" s="352"/>
      <c r="AW68" s="352"/>
      <c r="AX68" s="353"/>
    </row>
    <row r="69" spans="1:50" s="113" customFormat="1" ht="19.149999999999999" customHeight="1"/>
    <row r="70" spans="1:50" s="113" customFormat="1" ht="19.149999999999999" customHeight="1"/>
    <row r="71" spans="1:50" s="113" customFormat="1" ht="19.149999999999999" customHeight="1"/>
    <row r="72" spans="1:50" s="113" customFormat="1" ht="19.149999999999999" customHeight="1">
      <c r="A72" s="180" t="s">
        <v>116</v>
      </c>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row>
    <row r="73" spans="1:50" s="113" customFormat="1" ht="19.350000000000001" customHeight="1">
      <c r="A73" s="138" t="s">
        <v>240</v>
      </c>
      <c r="I73" s="138"/>
      <c r="J73" s="138"/>
      <c r="O73" s="138" t="s">
        <v>241</v>
      </c>
    </row>
    <row r="74" spans="1:50" s="113" customFormat="1" ht="19.350000000000001" customHeight="1">
      <c r="A74" s="307" t="s">
        <v>71</v>
      </c>
      <c r="B74" s="307"/>
      <c r="C74" s="307"/>
      <c r="D74" s="307"/>
      <c r="E74" s="308" t="s">
        <v>72</v>
      </c>
      <c r="F74" s="308"/>
      <c r="G74" s="308"/>
      <c r="H74" s="308"/>
      <c r="I74" s="308"/>
      <c r="J74" s="308"/>
      <c r="K74" s="308"/>
      <c r="L74" s="308"/>
      <c r="M74" s="308"/>
      <c r="N74" s="308"/>
      <c r="O74" s="308"/>
      <c r="P74" s="309" t="s">
        <v>73</v>
      </c>
      <c r="Q74" s="310"/>
      <c r="R74" s="310"/>
      <c r="S74" s="310"/>
      <c r="T74" s="310"/>
      <c r="U74" s="307" t="s">
        <v>81</v>
      </c>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row>
    <row r="75" spans="1:50" s="113" customFormat="1" ht="19.350000000000001" customHeight="1">
      <c r="A75" s="311" t="s">
        <v>75</v>
      </c>
      <c r="B75" s="312"/>
      <c r="C75" s="312"/>
      <c r="D75" s="313"/>
      <c r="E75" s="354" t="s">
        <v>242</v>
      </c>
      <c r="F75" s="355"/>
      <c r="G75" s="355"/>
      <c r="H75" s="355"/>
      <c r="I75" s="355"/>
      <c r="J75" s="355"/>
      <c r="K75" s="355"/>
      <c r="L75" s="355"/>
      <c r="M75" s="355"/>
      <c r="N75" s="355"/>
      <c r="O75" s="356"/>
      <c r="P75" s="323">
        <f>U75*AA75</f>
        <v>0</v>
      </c>
      <c r="Q75" s="324"/>
      <c r="R75" s="324"/>
      <c r="S75" s="324"/>
      <c r="T75" s="325"/>
      <c r="U75" s="326">
        <f>SUM(②新規契約算出表!$K$26:$K$29)</f>
        <v>0</v>
      </c>
      <c r="V75" s="327"/>
      <c r="W75" s="327"/>
      <c r="X75" s="327"/>
      <c r="Y75" s="126" t="s">
        <v>243</v>
      </c>
      <c r="Z75" s="126" t="s">
        <v>244</v>
      </c>
      <c r="AA75" s="149">
        <f>②新規契約算出表!$C$32</f>
        <v>0</v>
      </c>
      <c r="AB75" s="126" t="s">
        <v>50</v>
      </c>
      <c r="AC75" s="117"/>
      <c r="AD75" s="127"/>
      <c r="AE75" s="119" t="s">
        <v>245</v>
      </c>
      <c r="AF75" s="119"/>
      <c r="AG75" s="119"/>
      <c r="AH75" s="119"/>
      <c r="AI75" s="119"/>
      <c r="AJ75" s="119"/>
      <c r="AK75" s="119"/>
      <c r="AL75" s="119"/>
      <c r="AM75" s="119"/>
      <c r="AN75" s="119"/>
      <c r="AO75" s="119"/>
      <c r="AP75" s="119"/>
      <c r="AQ75" s="119"/>
      <c r="AR75" s="119"/>
      <c r="AS75" s="119"/>
      <c r="AT75" s="119"/>
      <c r="AU75" s="119"/>
      <c r="AV75" s="119"/>
      <c r="AW75" s="119"/>
      <c r="AX75" s="150"/>
    </row>
    <row r="76" spans="1:50" s="113" customFormat="1" ht="19.350000000000001" customHeight="1">
      <c r="A76" s="314"/>
      <c r="B76" s="315"/>
      <c r="C76" s="315"/>
      <c r="D76" s="316"/>
      <c r="E76" s="354" t="s">
        <v>246</v>
      </c>
      <c r="F76" s="355"/>
      <c r="G76" s="355"/>
      <c r="H76" s="355"/>
      <c r="I76" s="355"/>
      <c r="J76" s="355"/>
      <c r="K76" s="355"/>
      <c r="L76" s="355"/>
      <c r="M76" s="355"/>
      <c r="N76" s="355"/>
      <c r="O76" s="356"/>
      <c r="P76" s="323">
        <f t="shared" ref="P76" si="2">U76*AA76</f>
        <v>0</v>
      </c>
      <c r="Q76" s="324"/>
      <c r="R76" s="324"/>
      <c r="S76" s="324"/>
      <c r="T76" s="325"/>
      <c r="U76" s="326">
        <f>SUM(②新規契約算出表!$K$23:$K$24)</f>
        <v>0</v>
      </c>
      <c r="V76" s="327"/>
      <c r="W76" s="327"/>
      <c r="X76" s="327"/>
      <c r="Y76" s="119" t="s">
        <v>243</v>
      </c>
      <c r="Z76" s="126" t="s">
        <v>244</v>
      </c>
      <c r="AA76" s="149">
        <f>②新規契約算出表!$C$32</f>
        <v>0</v>
      </c>
      <c r="AB76" s="126" t="s">
        <v>50</v>
      </c>
      <c r="AC76" s="117"/>
      <c r="AD76" s="260"/>
      <c r="AE76" s="119"/>
      <c r="AF76" s="119"/>
      <c r="AG76" s="117"/>
      <c r="AH76" s="117"/>
      <c r="AI76" s="133"/>
      <c r="AJ76" s="133"/>
      <c r="AK76" s="133"/>
      <c r="AL76" s="133"/>
      <c r="AM76" s="133"/>
      <c r="AN76" s="133"/>
      <c r="AO76" s="132"/>
      <c r="AP76" s="132"/>
      <c r="AQ76" s="132"/>
      <c r="AR76" s="132"/>
      <c r="AS76" s="132"/>
      <c r="AT76" s="132"/>
      <c r="AU76" s="132"/>
      <c r="AV76" s="132"/>
      <c r="AW76" s="132"/>
      <c r="AX76" s="128"/>
    </row>
    <row r="77" spans="1:50" s="113" customFormat="1" ht="19.350000000000001" customHeight="1">
      <c r="A77" s="314"/>
      <c r="B77" s="315"/>
      <c r="C77" s="315"/>
      <c r="D77" s="316"/>
      <c r="E77" s="279" t="s">
        <v>195</v>
      </c>
      <c r="F77" s="279"/>
      <c r="G77" s="279"/>
      <c r="H77" s="279"/>
      <c r="I77" s="279"/>
      <c r="J77" s="279"/>
      <c r="K77" s="279"/>
      <c r="L77" s="279"/>
      <c r="M77" s="279"/>
      <c r="N77" s="279"/>
      <c r="O77" s="279"/>
      <c r="P77" s="328">
        <f>ROUND((P75+P76)*0.2,-1)</f>
        <v>0</v>
      </c>
      <c r="Q77" s="329"/>
      <c r="R77" s="329"/>
      <c r="S77" s="329"/>
      <c r="T77" s="330"/>
      <c r="U77" s="320" t="s">
        <v>247</v>
      </c>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2"/>
    </row>
    <row r="78" spans="1:50" s="113" customFormat="1" ht="19.350000000000001" customHeight="1">
      <c r="A78" s="317"/>
      <c r="B78" s="318"/>
      <c r="C78" s="318"/>
      <c r="D78" s="319"/>
      <c r="E78" s="331" t="s">
        <v>82</v>
      </c>
      <c r="F78" s="331"/>
      <c r="G78" s="331"/>
      <c r="H78" s="331"/>
      <c r="I78" s="331"/>
      <c r="J78" s="331"/>
      <c r="K78" s="331"/>
      <c r="L78" s="331"/>
      <c r="M78" s="331"/>
      <c r="N78" s="331"/>
      <c r="O78" s="331"/>
      <c r="P78" s="332">
        <f>SUM(P75:P77)</f>
        <v>0</v>
      </c>
      <c r="Q78" s="333"/>
      <c r="R78" s="333"/>
      <c r="S78" s="333"/>
      <c r="T78" s="333"/>
      <c r="U78" s="320" t="s">
        <v>248</v>
      </c>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2"/>
    </row>
    <row r="79" spans="1:50" s="113" customFormat="1" ht="19.350000000000001" customHeight="1" thickBot="1">
      <c r="A79" s="284" t="s">
        <v>78</v>
      </c>
      <c r="B79" s="284"/>
      <c r="C79" s="284"/>
      <c r="D79" s="284"/>
      <c r="E79" s="284"/>
      <c r="F79" s="284"/>
      <c r="G79" s="284"/>
      <c r="H79" s="284"/>
      <c r="I79" s="284"/>
      <c r="J79" s="284"/>
      <c r="K79" s="284"/>
      <c r="L79" s="284"/>
      <c r="M79" s="284"/>
      <c r="N79" s="284"/>
      <c r="O79" s="284"/>
      <c r="P79" s="285">
        <f>ROUND(P78*0.3,-1)</f>
        <v>0</v>
      </c>
      <c r="Q79" s="286"/>
      <c r="R79" s="286"/>
      <c r="S79" s="286"/>
      <c r="T79" s="286"/>
      <c r="U79" s="287" t="s">
        <v>83</v>
      </c>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9"/>
    </row>
    <row r="80" spans="1:50" s="113" customFormat="1" ht="19.350000000000001" customHeight="1" thickTop="1" thickBot="1">
      <c r="A80" s="290" t="s">
        <v>86</v>
      </c>
      <c r="B80" s="290"/>
      <c r="C80" s="290"/>
      <c r="D80" s="290"/>
      <c r="E80" s="290"/>
      <c r="F80" s="290"/>
      <c r="G80" s="290"/>
      <c r="H80" s="290"/>
      <c r="I80" s="290"/>
      <c r="J80" s="290"/>
      <c r="K80" s="290"/>
      <c r="L80" s="290"/>
      <c r="M80" s="290"/>
      <c r="N80" s="290"/>
      <c r="O80" s="291"/>
      <c r="P80" s="292">
        <f>P78+P79</f>
        <v>0</v>
      </c>
      <c r="Q80" s="293"/>
      <c r="R80" s="293"/>
      <c r="S80" s="293"/>
      <c r="T80" s="294"/>
      <c r="U80" s="295"/>
      <c r="V80" s="295"/>
      <c r="W80" s="295"/>
      <c r="X80" s="295"/>
      <c r="Y80" s="295"/>
      <c r="Z80" s="295"/>
      <c r="AA80" s="295"/>
      <c r="AB80" s="295"/>
      <c r="AC80" s="295"/>
      <c r="AD80" s="295"/>
      <c r="AE80" s="295"/>
      <c r="AF80" s="295"/>
      <c r="AG80" s="295"/>
      <c r="AH80" s="295"/>
      <c r="AI80" s="295"/>
      <c r="AJ80" s="295"/>
      <c r="AK80" s="295"/>
      <c r="AL80" s="295"/>
      <c r="AM80" s="295"/>
      <c r="AN80" s="295"/>
      <c r="AO80" s="295"/>
      <c r="AP80" s="295"/>
      <c r="AQ80" s="295"/>
      <c r="AR80" s="295"/>
      <c r="AS80" s="295"/>
      <c r="AT80" s="295"/>
      <c r="AU80" s="295"/>
      <c r="AV80" s="295"/>
      <c r="AW80" s="295"/>
      <c r="AX80" s="296"/>
    </row>
    <row r="81" spans="1:50" s="113" customFormat="1" ht="19.350000000000001" customHeight="1" thickBot="1">
      <c r="A81" s="297" t="s">
        <v>87</v>
      </c>
      <c r="B81" s="298"/>
      <c r="C81" s="298"/>
      <c r="D81" s="298"/>
      <c r="E81" s="298"/>
      <c r="F81" s="298"/>
      <c r="G81" s="298"/>
      <c r="H81" s="298"/>
      <c r="I81" s="298"/>
      <c r="J81" s="298"/>
      <c r="K81" s="298"/>
      <c r="L81" s="298"/>
      <c r="M81" s="298"/>
      <c r="N81" s="298"/>
      <c r="O81" s="299"/>
      <c r="P81" s="300">
        <f>ROUNDDOWN((U81+1)*P80,0)</f>
        <v>0</v>
      </c>
      <c r="Q81" s="301"/>
      <c r="R81" s="301"/>
      <c r="S81" s="301"/>
      <c r="T81" s="302"/>
      <c r="U81" s="303">
        <v>0.1</v>
      </c>
      <c r="V81" s="304"/>
      <c r="W81" s="304"/>
      <c r="X81" s="304"/>
      <c r="Y81" s="261"/>
      <c r="Z81" s="261" t="s">
        <v>249</v>
      </c>
      <c r="AA81" s="261"/>
      <c r="AB81" s="261"/>
      <c r="AC81" s="261"/>
      <c r="AD81" s="261"/>
      <c r="AE81" s="428" t="str">
        <f>IFERROR(P81/AA75,"0")</f>
        <v>0</v>
      </c>
      <c r="AF81" s="428"/>
      <c r="AG81" s="428"/>
      <c r="AH81" s="261" t="s">
        <v>250</v>
      </c>
      <c r="AI81" s="261"/>
      <c r="AJ81" s="261"/>
      <c r="AK81" s="261"/>
      <c r="AL81" s="261"/>
      <c r="AM81" s="261"/>
      <c r="AN81" s="261"/>
      <c r="AO81" s="261"/>
      <c r="AP81" s="261"/>
      <c r="AQ81" s="261"/>
      <c r="AR81" s="428"/>
      <c r="AS81" s="428"/>
      <c r="AT81" s="428"/>
      <c r="AU81" s="261"/>
      <c r="AV81" s="261"/>
      <c r="AW81" s="261"/>
      <c r="AX81" s="262"/>
    </row>
    <row r="82" spans="1:50" s="113" customFormat="1" ht="19.350000000000001" customHeight="1">
      <c r="A82" s="130"/>
      <c r="B82" s="130"/>
      <c r="C82" s="130"/>
      <c r="D82" s="130"/>
      <c r="E82" s="130"/>
      <c r="F82" s="130"/>
      <c r="G82" s="130"/>
      <c r="H82" s="130"/>
      <c r="I82" s="130"/>
      <c r="J82" s="130"/>
      <c r="K82" s="130"/>
      <c r="L82" s="130"/>
      <c r="M82" s="130"/>
      <c r="N82" s="130"/>
      <c r="O82" s="130"/>
      <c r="P82" s="176"/>
      <c r="Q82" s="176"/>
      <c r="R82" s="176"/>
      <c r="S82" s="176"/>
      <c r="T82" s="176"/>
      <c r="U82" s="177"/>
      <c r="V82" s="177"/>
      <c r="W82" s="177"/>
      <c r="X82" s="177"/>
      <c r="AE82" s="263"/>
      <c r="AF82" s="263"/>
      <c r="AG82" s="263"/>
      <c r="AR82" s="263"/>
      <c r="AS82" s="263"/>
      <c r="AT82" s="263"/>
    </row>
    <row r="83" spans="1:50" s="113" customFormat="1" ht="19.350000000000001" customHeight="1">
      <c r="A83" s="130"/>
      <c r="B83" s="130"/>
      <c r="C83" s="130"/>
      <c r="D83" s="130"/>
      <c r="E83" s="130"/>
      <c r="F83" s="130"/>
      <c r="G83" s="130"/>
      <c r="H83" s="130"/>
      <c r="I83" s="130"/>
      <c r="J83" s="130"/>
      <c r="K83" s="130"/>
      <c r="L83" s="130"/>
      <c r="M83" s="130"/>
      <c r="N83" s="130"/>
      <c r="O83" s="130"/>
      <c r="P83" s="176"/>
      <c r="Q83" s="176"/>
      <c r="R83" s="176"/>
      <c r="S83" s="176"/>
      <c r="T83" s="176"/>
      <c r="U83" s="177"/>
      <c r="V83" s="177"/>
      <c r="W83" s="177"/>
      <c r="X83" s="177"/>
      <c r="AE83" s="263"/>
      <c r="AF83" s="263"/>
      <c r="AG83" s="263"/>
      <c r="AR83" s="263"/>
      <c r="AS83" s="263"/>
      <c r="AT83" s="263"/>
    </row>
    <row r="84" spans="1:50" s="113" customFormat="1" ht="19.149999999999999" customHeight="1">
      <c r="A84" s="257" t="s">
        <v>253</v>
      </c>
      <c r="I84" s="138"/>
      <c r="L84" s="138"/>
      <c r="O84" s="138"/>
      <c r="Q84" s="138"/>
    </row>
    <row r="85" spans="1:50" s="113" customFormat="1" ht="19.149999999999999" customHeight="1">
      <c r="A85" s="307" t="s">
        <v>71</v>
      </c>
      <c r="B85" s="307"/>
      <c r="C85" s="307"/>
      <c r="D85" s="307"/>
      <c r="E85" s="308" t="s">
        <v>72</v>
      </c>
      <c r="F85" s="308"/>
      <c r="G85" s="308"/>
      <c r="H85" s="308"/>
      <c r="I85" s="308"/>
      <c r="J85" s="308"/>
      <c r="K85" s="308"/>
      <c r="L85" s="308"/>
      <c r="M85" s="308"/>
      <c r="N85" s="308"/>
      <c r="O85" s="308"/>
      <c r="P85" s="309" t="s">
        <v>73</v>
      </c>
      <c r="Q85" s="310"/>
      <c r="R85" s="310"/>
      <c r="S85" s="310"/>
      <c r="T85" s="310"/>
      <c r="U85" s="307" t="s">
        <v>81</v>
      </c>
      <c r="V85" s="307"/>
      <c r="W85" s="307"/>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row>
    <row r="86" spans="1:50" s="113" customFormat="1" ht="19.149999999999999" customHeight="1">
      <c r="A86" s="418" t="s">
        <v>75</v>
      </c>
      <c r="B86" s="419"/>
      <c r="C86" s="419"/>
      <c r="D86" s="420"/>
      <c r="E86" s="427" t="s">
        <v>233</v>
      </c>
      <c r="F86" s="355"/>
      <c r="G86" s="355"/>
      <c r="H86" s="355"/>
      <c r="I86" s="355"/>
      <c r="J86" s="355"/>
      <c r="K86" s="355"/>
      <c r="L86" s="355"/>
      <c r="M86" s="355"/>
      <c r="N86" s="355"/>
      <c r="O86" s="356"/>
      <c r="P86" s="323">
        <f>③継続契約算出表!K21</f>
        <v>0</v>
      </c>
      <c r="Q86" s="324"/>
      <c r="R86" s="324"/>
      <c r="S86" s="324"/>
      <c r="T86" s="325"/>
      <c r="U86" s="416" t="s">
        <v>227</v>
      </c>
      <c r="V86" s="417"/>
      <c r="W86" s="417"/>
      <c r="X86" s="255"/>
      <c r="Y86" s="149">
        <f>③継続契約算出表!$F$17</f>
        <v>0</v>
      </c>
      <c r="Z86" s="126" t="s">
        <v>110</v>
      </c>
      <c r="AA86" s="117"/>
      <c r="AB86" s="127"/>
      <c r="AE86" s="149">
        <f>③継続契約算出表!$H$17</f>
        <v>0</v>
      </c>
      <c r="AF86" s="126" t="s">
        <v>110</v>
      </c>
      <c r="AK86" s="127"/>
      <c r="AL86" s="119" t="s">
        <v>228</v>
      </c>
      <c r="AM86" s="119"/>
      <c r="AN86" s="119"/>
      <c r="AO86" s="149">
        <f>③継続契約算出表!$J$17</f>
        <v>0</v>
      </c>
      <c r="AP86" s="126" t="s">
        <v>110</v>
      </c>
      <c r="AQ86" s="117"/>
      <c r="AR86" s="119"/>
      <c r="AS86" s="119"/>
      <c r="AT86" s="119"/>
      <c r="AU86" s="119"/>
      <c r="AV86" s="119"/>
      <c r="AW86" s="119"/>
      <c r="AX86" s="150"/>
    </row>
    <row r="87" spans="1:50" s="113" customFormat="1" ht="19.149999999999999" customHeight="1">
      <c r="A87" s="421"/>
      <c r="B87" s="422"/>
      <c r="C87" s="422"/>
      <c r="D87" s="423"/>
      <c r="E87" s="279" t="s">
        <v>234</v>
      </c>
      <c r="F87" s="279"/>
      <c r="G87" s="279"/>
      <c r="H87" s="279"/>
      <c r="I87" s="279"/>
      <c r="J87" s="279"/>
      <c r="K87" s="279"/>
      <c r="L87" s="279"/>
      <c r="M87" s="279"/>
      <c r="N87" s="279"/>
      <c r="O87" s="279"/>
      <c r="P87" s="328">
        <f>ROUND((P86)*0.2,-1)</f>
        <v>0</v>
      </c>
      <c r="Q87" s="329"/>
      <c r="R87" s="329"/>
      <c r="S87" s="329"/>
      <c r="T87" s="330"/>
      <c r="U87" s="320" t="s">
        <v>237</v>
      </c>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2"/>
    </row>
    <row r="88" spans="1:50" s="113" customFormat="1" ht="19.149999999999999" customHeight="1">
      <c r="A88" s="424"/>
      <c r="B88" s="425"/>
      <c r="C88" s="425"/>
      <c r="D88" s="426"/>
      <c r="E88" s="331" t="s">
        <v>82</v>
      </c>
      <c r="F88" s="331"/>
      <c r="G88" s="331"/>
      <c r="H88" s="331"/>
      <c r="I88" s="331"/>
      <c r="J88" s="331"/>
      <c r="K88" s="331"/>
      <c r="L88" s="331"/>
      <c r="M88" s="331"/>
      <c r="N88" s="331"/>
      <c r="O88" s="331"/>
      <c r="P88" s="332">
        <f>SUM(P86:P87)</f>
        <v>0</v>
      </c>
      <c r="Q88" s="333"/>
      <c r="R88" s="333"/>
      <c r="S88" s="333"/>
      <c r="T88" s="333"/>
      <c r="U88" s="320" t="s">
        <v>236</v>
      </c>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2"/>
    </row>
    <row r="89" spans="1:50" s="113" customFormat="1" ht="19.149999999999999" customHeight="1" thickBot="1">
      <c r="A89" s="284" t="s">
        <v>78</v>
      </c>
      <c r="B89" s="284"/>
      <c r="C89" s="284"/>
      <c r="D89" s="284"/>
      <c r="E89" s="284"/>
      <c r="F89" s="284"/>
      <c r="G89" s="284"/>
      <c r="H89" s="284"/>
      <c r="I89" s="284"/>
      <c r="J89" s="284"/>
      <c r="K89" s="284"/>
      <c r="L89" s="284"/>
      <c r="M89" s="284"/>
      <c r="N89" s="284"/>
      <c r="O89" s="284"/>
      <c r="P89" s="285">
        <f>ROUND(P88*0.3,-1)</f>
        <v>0</v>
      </c>
      <c r="Q89" s="286"/>
      <c r="R89" s="286"/>
      <c r="S89" s="286"/>
      <c r="T89" s="286"/>
      <c r="U89" s="287" t="s">
        <v>83</v>
      </c>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9"/>
    </row>
    <row r="90" spans="1:50" s="113" customFormat="1" ht="19.149999999999999" customHeight="1" thickTop="1" thickBot="1">
      <c r="A90" s="290" t="s">
        <v>86</v>
      </c>
      <c r="B90" s="290"/>
      <c r="C90" s="290"/>
      <c r="D90" s="290"/>
      <c r="E90" s="290"/>
      <c r="F90" s="290"/>
      <c r="G90" s="290"/>
      <c r="H90" s="290"/>
      <c r="I90" s="290"/>
      <c r="J90" s="290"/>
      <c r="K90" s="290"/>
      <c r="L90" s="290"/>
      <c r="M90" s="290"/>
      <c r="N90" s="290"/>
      <c r="O90" s="291"/>
      <c r="P90" s="292">
        <f>P88+P89</f>
        <v>0</v>
      </c>
      <c r="Q90" s="293"/>
      <c r="R90" s="293"/>
      <c r="S90" s="293"/>
      <c r="T90" s="294"/>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5"/>
      <c r="AS90" s="295"/>
      <c r="AT90" s="295"/>
      <c r="AU90" s="295"/>
      <c r="AV90" s="295"/>
      <c r="AW90" s="295"/>
      <c r="AX90" s="296"/>
    </row>
    <row r="91" spans="1:50" s="113" customFormat="1" ht="19.149999999999999" customHeight="1" thickBot="1">
      <c r="A91" s="297" t="s">
        <v>87</v>
      </c>
      <c r="B91" s="298"/>
      <c r="C91" s="298"/>
      <c r="D91" s="298"/>
      <c r="E91" s="298"/>
      <c r="F91" s="298"/>
      <c r="G91" s="298"/>
      <c r="H91" s="298"/>
      <c r="I91" s="298"/>
      <c r="J91" s="298"/>
      <c r="K91" s="298"/>
      <c r="L91" s="298"/>
      <c r="M91" s="298"/>
      <c r="N91" s="298"/>
      <c r="O91" s="299"/>
      <c r="P91" s="300">
        <f>ROUNDDOWN((U91+1)*P90,0)</f>
        <v>0</v>
      </c>
      <c r="Q91" s="301"/>
      <c r="R91" s="301"/>
      <c r="S91" s="301"/>
      <c r="T91" s="302"/>
      <c r="U91" s="303">
        <v>0.1</v>
      </c>
      <c r="V91" s="304"/>
      <c r="W91" s="304"/>
      <c r="X91" s="304"/>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6"/>
    </row>
    <row r="92" spans="1:50" s="113" customFormat="1" ht="19.149999999999999" customHeight="1">
      <c r="A92" s="130"/>
      <c r="B92" s="130"/>
      <c r="C92" s="130"/>
      <c r="D92" s="130"/>
      <c r="E92" s="130"/>
      <c r="F92" s="130"/>
      <c r="G92" s="130"/>
      <c r="H92" s="130"/>
      <c r="I92" s="130"/>
      <c r="J92" s="130"/>
      <c r="K92" s="130"/>
      <c r="L92" s="130"/>
      <c r="M92" s="130"/>
      <c r="N92" s="130"/>
      <c r="O92" s="130"/>
      <c r="P92" s="131"/>
      <c r="Q92" s="131"/>
      <c r="R92" s="131"/>
      <c r="S92" s="131"/>
      <c r="T92" s="131"/>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row>
    <row r="93" spans="1:50" s="113" customFormat="1" ht="19.149999999999999" customHeight="1">
      <c r="B93" s="120"/>
      <c r="C93" s="120"/>
      <c r="D93" s="120"/>
      <c r="E93" s="120"/>
      <c r="F93" s="120"/>
      <c r="G93" s="120"/>
      <c r="H93" s="120"/>
      <c r="I93" s="120"/>
      <c r="J93" s="120"/>
      <c r="K93" s="120"/>
      <c r="L93" s="120"/>
      <c r="M93" s="120"/>
      <c r="N93" s="120"/>
      <c r="O93" s="120"/>
      <c r="P93" s="121"/>
      <c r="Q93" s="121"/>
      <c r="R93" s="121"/>
      <c r="S93" s="121"/>
      <c r="T93" s="121"/>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row>
    <row r="94" spans="1:50" s="113" customFormat="1" ht="19.149999999999999" customHeight="1">
      <c r="A94" s="139" t="s">
        <v>117</v>
      </c>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row>
    <row r="95" spans="1:50" ht="19.149999999999999" customHeight="1">
      <c r="A95" s="26" t="s">
        <v>134</v>
      </c>
      <c r="B95" s="26"/>
      <c r="C95" s="26"/>
      <c r="D95" s="26"/>
      <c r="E95" s="26"/>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row>
    <row r="96" spans="1:50" ht="19.149999999999999" customHeight="1">
      <c r="A96" s="309" t="s">
        <v>71</v>
      </c>
      <c r="B96" s="310"/>
      <c r="C96" s="310"/>
      <c r="D96" s="334"/>
      <c r="E96" s="309" t="s">
        <v>72</v>
      </c>
      <c r="F96" s="310"/>
      <c r="G96" s="310"/>
      <c r="H96" s="310"/>
      <c r="I96" s="310"/>
      <c r="J96" s="310"/>
      <c r="K96" s="310"/>
      <c r="L96" s="310"/>
      <c r="M96" s="310"/>
      <c r="N96" s="310"/>
      <c r="O96" s="334"/>
      <c r="P96" s="309" t="s">
        <v>73</v>
      </c>
      <c r="Q96" s="310"/>
      <c r="R96" s="310"/>
      <c r="S96" s="310"/>
      <c r="T96" s="334"/>
      <c r="U96" s="309" t="s">
        <v>81</v>
      </c>
      <c r="V96" s="310"/>
      <c r="W96" s="310"/>
      <c r="X96" s="310"/>
      <c r="Y96" s="310"/>
      <c r="Z96" s="310"/>
      <c r="AA96" s="310"/>
      <c r="AB96" s="310"/>
      <c r="AC96" s="310"/>
      <c r="AD96" s="310"/>
      <c r="AE96" s="310"/>
      <c r="AF96" s="310"/>
      <c r="AG96" s="310"/>
      <c r="AH96" s="310"/>
      <c r="AI96" s="310"/>
      <c r="AJ96" s="310"/>
      <c r="AK96" s="310"/>
      <c r="AL96" s="310"/>
      <c r="AM96" s="310"/>
      <c r="AN96" s="310"/>
      <c r="AO96" s="310"/>
      <c r="AP96" s="310"/>
      <c r="AQ96" s="310"/>
      <c r="AR96" s="310"/>
      <c r="AS96" s="310"/>
      <c r="AT96" s="310"/>
      <c r="AU96" s="310"/>
      <c r="AV96" s="310"/>
      <c r="AW96" s="310"/>
      <c r="AX96" s="334"/>
    </row>
    <row r="97" spans="1:50" ht="19.149999999999999" customHeight="1">
      <c r="A97" s="311" t="s">
        <v>75</v>
      </c>
      <c r="B97" s="312"/>
      <c r="C97" s="312"/>
      <c r="D97" s="313"/>
      <c r="E97" s="320" t="s">
        <v>207</v>
      </c>
      <c r="F97" s="321"/>
      <c r="G97" s="321"/>
      <c r="H97" s="321"/>
      <c r="I97" s="321"/>
      <c r="J97" s="321"/>
      <c r="K97" s="321"/>
      <c r="L97" s="321"/>
      <c r="M97" s="321"/>
      <c r="N97" s="321"/>
      <c r="O97" s="322"/>
      <c r="P97" s="335">
        <f>U97*AC97</f>
        <v>0</v>
      </c>
      <c r="Q97" s="336"/>
      <c r="R97" s="336"/>
      <c r="S97" s="336"/>
      <c r="T97" s="337"/>
      <c r="U97" s="326">
        <f>SUM('④実績払い算出表(治験薬保管・生検・PK用)'!K19:K20)</f>
        <v>0</v>
      </c>
      <c r="V97" s="327"/>
      <c r="W97" s="327"/>
      <c r="X97" s="327"/>
      <c r="Y97" s="126" t="s">
        <v>96</v>
      </c>
      <c r="Z97" s="117"/>
      <c r="AA97" s="132"/>
      <c r="AB97" s="117" t="s">
        <v>95</v>
      </c>
      <c r="AC97" s="164">
        <f>IF('④実績払い算出表(治験薬保管・生検・PK用)'!I15="回数入力",0,'④実績払い算出表(治験薬保管・生検・PK用)'!I15)</f>
        <v>0</v>
      </c>
      <c r="AD97" s="126" t="s">
        <v>100</v>
      </c>
      <c r="AE97" s="117"/>
      <c r="AF97" s="127"/>
      <c r="AH97" s="119"/>
      <c r="AI97" s="119"/>
      <c r="AJ97" s="119"/>
      <c r="AK97" s="119"/>
      <c r="AL97" s="119"/>
      <c r="AM97" s="119"/>
      <c r="AN97" s="119"/>
      <c r="AO97" s="119"/>
      <c r="AP97" s="119"/>
      <c r="AQ97" s="119"/>
      <c r="AR97" s="119"/>
      <c r="AS97" s="119"/>
      <c r="AT97" s="119"/>
      <c r="AU97" s="119"/>
      <c r="AV97" s="119"/>
      <c r="AW97" s="119"/>
      <c r="AX97" s="150"/>
    </row>
    <row r="98" spans="1:50" ht="19.149999999999999" customHeight="1">
      <c r="A98" s="314"/>
      <c r="B98" s="315"/>
      <c r="C98" s="315"/>
      <c r="D98" s="316"/>
      <c r="E98" s="320" t="s">
        <v>206</v>
      </c>
      <c r="F98" s="321"/>
      <c r="G98" s="321"/>
      <c r="H98" s="321"/>
      <c r="I98" s="321"/>
      <c r="J98" s="321"/>
      <c r="K98" s="321"/>
      <c r="L98" s="321"/>
      <c r="M98" s="321"/>
      <c r="N98" s="321"/>
      <c r="O98" s="322"/>
      <c r="P98" s="335">
        <f>U98*AC98</f>
        <v>0</v>
      </c>
      <c r="Q98" s="336"/>
      <c r="R98" s="336"/>
      <c r="S98" s="336"/>
      <c r="T98" s="337"/>
      <c r="U98" s="326">
        <f>SUM('④実績払い算出表(治験薬保管・生検・PK用)'!K17:K18)</f>
        <v>0</v>
      </c>
      <c r="V98" s="327"/>
      <c r="W98" s="327"/>
      <c r="X98" s="327"/>
      <c r="Y98" s="126" t="s">
        <v>96</v>
      </c>
      <c r="Z98" s="113"/>
      <c r="AA98" s="132"/>
      <c r="AB98" s="113" t="s">
        <v>95</v>
      </c>
      <c r="AC98" s="149">
        <f>IF('④実績払い算出表(治験薬保管・生検・PK用)'!I15="回数入力",0,'④実績払い算出表(治験薬保管・生検・PK用)'!I15)</f>
        <v>0</v>
      </c>
      <c r="AD98" s="126" t="s">
        <v>100</v>
      </c>
      <c r="AE98" s="117"/>
      <c r="AF98" s="127"/>
      <c r="AG98" s="119"/>
      <c r="AH98" s="119"/>
      <c r="AI98" s="117"/>
      <c r="AJ98" s="117"/>
      <c r="AK98" s="133"/>
      <c r="AL98" s="133"/>
      <c r="AM98" s="133"/>
      <c r="AN98" s="133"/>
      <c r="AO98" s="132"/>
      <c r="AP98" s="132"/>
      <c r="AQ98" s="132"/>
      <c r="AR98" s="132"/>
      <c r="AS98" s="132"/>
      <c r="AT98" s="132"/>
      <c r="AU98" s="132"/>
      <c r="AV98" s="132"/>
      <c r="AW98" s="132"/>
      <c r="AX98" s="128"/>
    </row>
    <row r="99" spans="1:50" ht="19.149999999999999" customHeight="1">
      <c r="A99" s="314"/>
      <c r="B99" s="315"/>
      <c r="C99" s="315"/>
      <c r="D99" s="316"/>
      <c r="E99" s="279" t="s">
        <v>195</v>
      </c>
      <c r="F99" s="279"/>
      <c r="G99" s="279"/>
      <c r="H99" s="279"/>
      <c r="I99" s="279"/>
      <c r="J99" s="279"/>
      <c r="K99" s="279"/>
      <c r="L99" s="279"/>
      <c r="M99" s="279"/>
      <c r="N99" s="279"/>
      <c r="O99" s="279"/>
      <c r="P99" s="328">
        <f>ROUND((P97+P98)*0.2,-1)</f>
        <v>0</v>
      </c>
      <c r="Q99" s="329"/>
      <c r="R99" s="329"/>
      <c r="S99" s="329"/>
      <c r="T99" s="330"/>
      <c r="U99" s="320" t="s">
        <v>208</v>
      </c>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2"/>
    </row>
    <row r="100" spans="1:50" ht="19.149999999999999" customHeight="1">
      <c r="A100" s="317"/>
      <c r="B100" s="318"/>
      <c r="C100" s="318"/>
      <c r="D100" s="319"/>
      <c r="E100" s="338" t="s">
        <v>82</v>
      </c>
      <c r="F100" s="339"/>
      <c r="G100" s="339"/>
      <c r="H100" s="339"/>
      <c r="I100" s="339"/>
      <c r="J100" s="339"/>
      <c r="K100" s="339"/>
      <c r="L100" s="339"/>
      <c r="M100" s="339"/>
      <c r="N100" s="339"/>
      <c r="O100" s="340"/>
      <c r="P100" s="328">
        <f>SUM(P97:P99)</f>
        <v>0</v>
      </c>
      <c r="Q100" s="329"/>
      <c r="R100" s="329"/>
      <c r="S100" s="329"/>
      <c r="T100" s="330"/>
      <c r="U100" s="320" t="s">
        <v>209</v>
      </c>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2"/>
    </row>
    <row r="101" spans="1:50" ht="19.149999999999999" customHeight="1" thickBot="1">
      <c r="A101" s="284" t="s">
        <v>78</v>
      </c>
      <c r="B101" s="284"/>
      <c r="C101" s="284"/>
      <c r="D101" s="284"/>
      <c r="E101" s="284"/>
      <c r="F101" s="284"/>
      <c r="G101" s="284"/>
      <c r="H101" s="284"/>
      <c r="I101" s="284"/>
      <c r="J101" s="284"/>
      <c r="K101" s="284"/>
      <c r="L101" s="284"/>
      <c r="M101" s="284"/>
      <c r="N101" s="284"/>
      <c r="O101" s="284"/>
      <c r="P101" s="285">
        <f>ROUND(P100*0.3,-1)</f>
        <v>0</v>
      </c>
      <c r="Q101" s="286"/>
      <c r="R101" s="286"/>
      <c r="S101" s="286"/>
      <c r="T101" s="286"/>
      <c r="U101" s="287" t="s">
        <v>83</v>
      </c>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9"/>
    </row>
    <row r="102" spans="1:50" ht="19.149999999999999" customHeight="1" thickTop="1" thickBot="1">
      <c r="A102" s="290" t="s">
        <v>86</v>
      </c>
      <c r="B102" s="290"/>
      <c r="C102" s="290"/>
      <c r="D102" s="290"/>
      <c r="E102" s="290"/>
      <c r="F102" s="290"/>
      <c r="G102" s="290"/>
      <c r="H102" s="290"/>
      <c r="I102" s="290"/>
      <c r="J102" s="290"/>
      <c r="K102" s="290"/>
      <c r="L102" s="290"/>
      <c r="M102" s="290"/>
      <c r="N102" s="290"/>
      <c r="O102" s="291"/>
      <c r="P102" s="292">
        <f>P100+P101</f>
        <v>0</v>
      </c>
      <c r="Q102" s="293"/>
      <c r="R102" s="293"/>
      <c r="S102" s="293"/>
      <c r="T102" s="294"/>
      <c r="U102" s="295"/>
      <c r="V102" s="295"/>
      <c r="W102" s="295"/>
      <c r="X102" s="295"/>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6"/>
    </row>
    <row r="103" spans="1:50" ht="19.149999999999999" customHeight="1" thickBot="1">
      <c r="A103" s="297" t="s">
        <v>87</v>
      </c>
      <c r="B103" s="298"/>
      <c r="C103" s="298"/>
      <c r="D103" s="298"/>
      <c r="E103" s="298"/>
      <c r="F103" s="298"/>
      <c r="G103" s="298"/>
      <c r="H103" s="298"/>
      <c r="I103" s="298"/>
      <c r="J103" s="298"/>
      <c r="K103" s="298"/>
      <c r="L103" s="298"/>
      <c r="M103" s="298"/>
      <c r="N103" s="298"/>
      <c r="O103" s="299"/>
      <c r="P103" s="300">
        <f>ROUNDDOWN((U103+1)*P102,0)</f>
        <v>0</v>
      </c>
      <c r="Q103" s="301"/>
      <c r="R103" s="301"/>
      <c r="S103" s="301"/>
      <c r="T103" s="302"/>
      <c r="U103" s="303">
        <v>0.1</v>
      </c>
      <c r="V103" s="304"/>
      <c r="W103" s="304"/>
      <c r="X103" s="304"/>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6"/>
    </row>
    <row r="104" spans="1:50" ht="19.149999999999999" customHeight="1"/>
    <row r="105" spans="1:50" ht="19.149999999999999" customHeight="1">
      <c r="A105" s="26" t="s">
        <v>135</v>
      </c>
      <c r="B105" s="159"/>
      <c r="C105" s="159"/>
      <c r="D105" s="159"/>
      <c r="E105" s="159"/>
      <c r="F105" s="159"/>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row>
    <row r="106" spans="1:50" ht="19.149999999999999" customHeight="1">
      <c r="A106" s="307" t="s">
        <v>71</v>
      </c>
      <c r="B106" s="307"/>
      <c r="C106" s="307"/>
      <c r="D106" s="307"/>
      <c r="E106" s="308" t="s">
        <v>72</v>
      </c>
      <c r="F106" s="308"/>
      <c r="G106" s="308"/>
      <c r="H106" s="308"/>
      <c r="I106" s="308"/>
      <c r="J106" s="308"/>
      <c r="K106" s="308"/>
      <c r="L106" s="308"/>
      <c r="M106" s="308"/>
      <c r="N106" s="308"/>
      <c r="O106" s="308"/>
      <c r="P106" s="309" t="s">
        <v>73</v>
      </c>
      <c r="Q106" s="310"/>
      <c r="R106" s="310"/>
      <c r="S106" s="310"/>
      <c r="T106" s="310"/>
      <c r="U106" s="307" t="s">
        <v>81</v>
      </c>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307"/>
      <c r="AU106" s="307"/>
      <c r="AV106" s="307"/>
      <c r="AW106" s="307"/>
      <c r="AX106" s="307"/>
    </row>
    <row r="107" spans="1:50" ht="19.149999999999999" customHeight="1">
      <c r="A107" s="311" t="s">
        <v>75</v>
      </c>
      <c r="B107" s="312"/>
      <c r="C107" s="312"/>
      <c r="D107" s="313"/>
      <c r="E107" s="320" t="s">
        <v>207</v>
      </c>
      <c r="F107" s="321"/>
      <c r="G107" s="321"/>
      <c r="H107" s="321"/>
      <c r="I107" s="321"/>
      <c r="J107" s="321"/>
      <c r="K107" s="321"/>
      <c r="L107" s="321"/>
      <c r="M107" s="321"/>
      <c r="N107" s="321"/>
      <c r="O107" s="322"/>
      <c r="P107" s="323">
        <f>U107*AB107</f>
        <v>0</v>
      </c>
      <c r="Q107" s="324"/>
      <c r="R107" s="324"/>
      <c r="S107" s="324"/>
      <c r="T107" s="325"/>
      <c r="U107" s="326">
        <f>SUM('④実績払い算出表(治験薬保管・生検・PK用)'!K29:K30)</f>
        <v>0</v>
      </c>
      <c r="V107" s="327"/>
      <c r="W107" s="327"/>
      <c r="X107" s="327"/>
      <c r="Y107" s="126" t="s">
        <v>85</v>
      </c>
      <c r="Z107" s="117"/>
      <c r="AA107" s="117" t="s">
        <v>95</v>
      </c>
      <c r="AB107" s="164">
        <f>IF('④実績払い算出表(治験薬保管・生検・PK用)'!D32="症例数入力",0,'④実績払い算出表(治験薬保管・生検・PK用)'!D32)</f>
        <v>0</v>
      </c>
      <c r="AC107" s="126" t="s">
        <v>50</v>
      </c>
      <c r="AD107" s="117"/>
      <c r="AE107" s="132"/>
      <c r="AF107" s="127"/>
      <c r="AH107" s="119"/>
      <c r="AI107" s="119"/>
      <c r="AJ107" s="119"/>
      <c r="AK107" s="119"/>
      <c r="AL107" s="119"/>
      <c r="AM107" s="119"/>
      <c r="AN107" s="119"/>
      <c r="AO107" s="119"/>
      <c r="AP107" s="119"/>
      <c r="AQ107" s="119"/>
      <c r="AR107" s="119"/>
      <c r="AS107" s="119"/>
      <c r="AT107" s="119"/>
      <c r="AU107" s="119"/>
      <c r="AV107" s="119"/>
      <c r="AW107" s="119"/>
      <c r="AX107" s="150"/>
    </row>
    <row r="108" spans="1:50" ht="19.149999999999999" customHeight="1">
      <c r="A108" s="314"/>
      <c r="B108" s="315"/>
      <c r="C108" s="315"/>
      <c r="D108" s="316"/>
      <c r="E108" s="320" t="s">
        <v>206</v>
      </c>
      <c r="F108" s="321"/>
      <c r="G108" s="321"/>
      <c r="H108" s="321"/>
      <c r="I108" s="321"/>
      <c r="J108" s="321"/>
      <c r="K108" s="321"/>
      <c r="L108" s="321"/>
      <c r="M108" s="321"/>
      <c r="N108" s="321"/>
      <c r="O108" s="322"/>
      <c r="P108" s="323">
        <f>U108*AB108</f>
        <v>0</v>
      </c>
      <c r="Q108" s="324"/>
      <c r="R108" s="324"/>
      <c r="S108" s="324"/>
      <c r="T108" s="325"/>
      <c r="U108" s="326">
        <f>SUM('④実績払い算出表(治験薬保管・生検・PK用)'!K27:K28)</f>
        <v>0</v>
      </c>
      <c r="V108" s="327"/>
      <c r="W108" s="327"/>
      <c r="X108" s="327"/>
      <c r="Y108" s="126" t="s">
        <v>85</v>
      </c>
      <c r="Z108" s="113"/>
      <c r="AA108" s="113" t="s">
        <v>95</v>
      </c>
      <c r="AB108" s="149">
        <f>IF('④実績払い算出表(治験薬保管・生検・PK用)'!D32="症例数入力",0,'④実績払い算出表(治験薬保管・生検・PK用)'!D32)</f>
        <v>0</v>
      </c>
      <c r="AC108" s="126" t="s">
        <v>50</v>
      </c>
      <c r="AD108" s="117"/>
      <c r="AF108" s="127"/>
      <c r="AG108" s="119"/>
      <c r="AH108" s="119"/>
      <c r="AI108" s="117"/>
      <c r="AJ108" s="117"/>
      <c r="AK108" s="133"/>
      <c r="AL108" s="133"/>
      <c r="AM108" s="133"/>
      <c r="AN108" s="133"/>
      <c r="AO108" s="132"/>
      <c r="AP108" s="132"/>
      <c r="AQ108" s="132"/>
      <c r="AR108" s="132"/>
      <c r="AS108" s="132"/>
      <c r="AT108" s="132"/>
      <c r="AU108" s="132"/>
      <c r="AV108" s="132"/>
      <c r="AW108" s="132"/>
      <c r="AX108" s="128"/>
    </row>
    <row r="109" spans="1:50" ht="19.149999999999999" customHeight="1">
      <c r="A109" s="314"/>
      <c r="B109" s="315"/>
      <c r="C109" s="315"/>
      <c r="D109" s="316"/>
      <c r="E109" s="279" t="s">
        <v>195</v>
      </c>
      <c r="F109" s="279"/>
      <c r="G109" s="279"/>
      <c r="H109" s="279"/>
      <c r="I109" s="279"/>
      <c r="J109" s="279"/>
      <c r="K109" s="279"/>
      <c r="L109" s="279"/>
      <c r="M109" s="279"/>
      <c r="N109" s="279"/>
      <c r="O109" s="279"/>
      <c r="P109" s="328">
        <f>ROUND((P107+P108)*0.2,-1)</f>
        <v>0</v>
      </c>
      <c r="Q109" s="329"/>
      <c r="R109" s="329"/>
      <c r="S109" s="329"/>
      <c r="T109" s="330"/>
      <c r="U109" s="320" t="s">
        <v>208</v>
      </c>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2"/>
    </row>
    <row r="110" spans="1:50" ht="19.149999999999999" customHeight="1">
      <c r="A110" s="317"/>
      <c r="B110" s="318"/>
      <c r="C110" s="318"/>
      <c r="D110" s="319"/>
      <c r="E110" s="331" t="s">
        <v>82</v>
      </c>
      <c r="F110" s="331"/>
      <c r="G110" s="331"/>
      <c r="H110" s="331"/>
      <c r="I110" s="331"/>
      <c r="J110" s="331"/>
      <c r="K110" s="331"/>
      <c r="L110" s="331"/>
      <c r="M110" s="331"/>
      <c r="N110" s="331"/>
      <c r="O110" s="331"/>
      <c r="P110" s="332">
        <f>SUM(P107:P109)</f>
        <v>0</v>
      </c>
      <c r="Q110" s="333"/>
      <c r="R110" s="333"/>
      <c r="S110" s="333"/>
      <c r="T110" s="333"/>
      <c r="U110" s="320" t="s">
        <v>209</v>
      </c>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2"/>
    </row>
    <row r="111" spans="1:50" ht="19.149999999999999" customHeight="1" thickBot="1">
      <c r="A111" s="284" t="s">
        <v>78</v>
      </c>
      <c r="B111" s="284"/>
      <c r="C111" s="284"/>
      <c r="D111" s="284"/>
      <c r="E111" s="284"/>
      <c r="F111" s="284"/>
      <c r="G111" s="284"/>
      <c r="H111" s="284"/>
      <c r="I111" s="284"/>
      <c r="J111" s="284"/>
      <c r="K111" s="284"/>
      <c r="L111" s="284"/>
      <c r="M111" s="284"/>
      <c r="N111" s="284"/>
      <c r="O111" s="284"/>
      <c r="P111" s="285">
        <f>ROUND(P110*0.3,-1)</f>
        <v>0</v>
      </c>
      <c r="Q111" s="286"/>
      <c r="R111" s="286"/>
      <c r="S111" s="286"/>
      <c r="T111" s="286"/>
      <c r="U111" s="287" t="s">
        <v>83</v>
      </c>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8"/>
      <c r="AQ111" s="288"/>
      <c r="AR111" s="288"/>
      <c r="AS111" s="288"/>
      <c r="AT111" s="288"/>
      <c r="AU111" s="288"/>
      <c r="AV111" s="288"/>
      <c r="AW111" s="288"/>
      <c r="AX111" s="289"/>
    </row>
    <row r="112" spans="1:50" ht="19.149999999999999" customHeight="1" thickTop="1" thickBot="1">
      <c r="A112" s="290" t="s">
        <v>86</v>
      </c>
      <c r="B112" s="290"/>
      <c r="C112" s="290"/>
      <c r="D112" s="290"/>
      <c r="E112" s="290"/>
      <c r="F112" s="290"/>
      <c r="G112" s="290"/>
      <c r="H112" s="290"/>
      <c r="I112" s="290"/>
      <c r="J112" s="290"/>
      <c r="K112" s="290"/>
      <c r="L112" s="290"/>
      <c r="M112" s="290"/>
      <c r="N112" s="290"/>
      <c r="O112" s="291"/>
      <c r="P112" s="292">
        <f>P110+P111</f>
        <v>0</v>
      </c>
      <c r="Q112" s="293"/>
      <c r="R112" s="293"/>
      <c r="S112" s="293"/>
      <c r="T112" s="294"/>
      <c r="U112" s="295"/>
      <c r="V112" s="295"/>
      <c r="W112" s="295"/>
      <c r="X112" s="295"/>
      <c r="Y112" s="295"/>
      <c r="Z112" s="295"/>
      <c r="AA112" s="295"/>
      <c r="AB112" s="295"/>
      <c r="AC112" s="295"/>
      <c r="AD112" s="295"/>
      <c r="AE112" s="295"/>
      <c r="AF112" s="295"/>
      <c r="AG112" s="295"/>
      <c r="AH112" s="295"/>
      <c r="AI112" s="295"/>
      <c r="AJ112" s="295"/>
      <c r="AK112" s="295"/>
      <c r="AL112" s="295"/>
      <c r="AM112" s="295"/>
      <c r="AN112" s="295"/>
      <c r="AO112" s="295"/>
      <c r="AP112" s="295"/>
      <c r="AQ112" s="295"/>
      <c r="AR112" s="295"/>
      <c r="AS112" s="295"/>
      <c r="AT112" s="295"/>
      <c r="AU112" s="295"/>
      <c r="AV112" s="295"/>
      <c r="AW112" s="295"/>
      <c r="AX112" s="296"/>
    </row>
    <row r="113" spans="1:50" ht="19.149999999999999" customHeight="1" thickBot="1">
      <c r="A113" s="297" t="s">
        <v>87</v>
      </c>
      <c r="B113" s="298"/>
      <c r="C113" s="298"/>
      <c r="D113" s="298"/>
      <c r="E113" s="298"/>
      <c r="F113" s="298"/>
      <c r="G113" s="298"/>
      <c r="H113" s="298"/>
      <c r="I113" s="298"/>
      <c r="J113" s="298"/>
      <c r="K113" s="298"/>
      <c r="L113" s="298"/>
      <c r="M113" s="298"/>
      <c r="N113" s="298"/>
      <c r="O113" s="299"/>
      <c r="P113" s="300">
        <f>ROUNDDOWN((U113+1)*P112,0)</f>
        <v>0</v>
      </c>
      <c r="Q113" s="301"/>
      <c r="R113" s="301"/>
      <c r="S113" s="301"/>
      <c r="T113" s="302"/>
      <c r="U113" s="303">
        <v>0.1</v>
      </c>
      <c r="V113" s="304"/>
      <c r="W113" s="304"/>
      <c r="X113" s="304"/>
      <c r="Y113" s="305"/>
      <c r="Z113" s="305"/>
      <c r="AA113" s="305"/>
      <c r="AB113" s="305"/>
      <c r="AC113" s="305"/>
      <c r="AD113" s="305"/>
      <c r="AE113" s="305"/>
      <c r="AF113" s="305"/>
      <c r="AG113" s="305"/>
      <c r="AH113" s="305"/>
      <c r="AI113" s="305"/>
      <c r="AJ113" s="305"/>
      <c r="AK113" s="305"/>
      <c r="AL113" s="305"/>
      <c r="AM113" s="305"/>
      <c r="AN113" s="305"/>
      <c r="AO113" s="305"/>
      <c r="AP113" s="305"/>
      <c r="AQ113" s="305"/>
      <c r="AR113" s="305"/>
      <c r="AS113" s="305"/>
      <c r="AT113" s="305"/>
      <c r="AU113" s="305"/>
      <c r="AV113" s="305"/>
      <c r="AW113" s="305"/>
      <c r="AX113" s="306"/>
    </row>
    <row r="114" spans="1:50" ht="21" customHeight="1"/>
    <row r="115" spans="1:50" ht="21" customHeight="1"/>
    <row r="116" spans="1:50" ht="21" customHeight="1"/>
    <row r="117" spans="1:50" ht="21" customHeight="1"/>
    <row r="118" spans="1:50" ht="19.149999999999999" customHeight="1">
      <c r="A118" s="159" t="s">
        <v>173</v>
      </c>
      <c r="B118" s="159"/>
      <c r="C118" s="159"/>
      <c r="D118" s="159"/>
      <c r="E118" s="159"/>
      <c r="F118" s="159"/>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row>
    <row r="119" spans="1:50" ht="19.149999999999999" customHeight="1">
      <c r="A119" s="307" t="s">
        <v>71</v>
      </c>
      <c r="B119" s="307"/>
      <c r="C119" s="307"/>
      <c r="D119" s="307"/>
      <c r="E119" s="308" t="s">
        <v>72</v>
      </c>
      <c r="F119" s="308"/>
      <c r="G119" s="308"/>
      <c r="H119" s="308"/>
      <c r="I119" s="308"/>
      <c r="J119" s="308"/>
      <c r="K119" s="308"/>
      <c r="L119" s="308"/>
      <c r="M119" s="308"/>
      <c r="N119" s="308"/>
      <c r="O119" s="308"/>
      <c r="P119" s="309" t="s">
        <v>73</v>
      </c>
      <c r="Q119" s="310"/>
      <c r="R119" s="310"/>
      <c r="S119" s="310"/>
      <c r="T119" s="310"/>
      <c r="U119" s="307" t="s">
        <v>81</v>
      </c>
      <c r="V119" s="307"/>
      <c r="W119" s="307"/>
      <c r="X119" s="307"/>
      <c r="Y119" s="307"/>
      <c r="Z119" s="307"/>
      <c r="AA119" s="307"/>
      <c r="AB119" s="307"/>
      <c r="AC119" s="307"/>
      <c r="AD119" s="307"/>
      <c r="AE119" s="307"/>
      <c r="AF119" s="307"/>
      <c r="AG119" s="307"/>
      <c r="AH119" s="307"/>
      <c r="AI119" s="307"/>
      <c r="AJ119" s="307"/>
      <c r="AK119" s="307"/>
      <c r="AL119" s="307"/>
      <c r="AM119" s="307"/>
      <c r="AN119" s="307"/>
      <c r="AO119" s="307"/>
      <c r="AP119" s="307"/>
      <c r="AQ119" s="307"/>
      <c r="AR119" s="307"/>
      <c r="AS119" s="307"/>
      <c r="AT119" s="307"/>
      <c r="AU119" s="307"/>
      <c r="AV119" s="307"/>
      <c r="AW119" s="307"/>
      <c r="AX119" s="307"/>
    </row>
    <row r="120" spans="1:50" ht="19.149999999999999" customHeight="1">
      <c r="A120" s="311" t="s">
        <v>75</v>
      </c>
      <c r="B120" s="312"/>
      <c r="C120" s="312"/>
      <c r="D120" s="313"/>
      <c r="E120" s="405" t="s">
        <v>202</v>
      </c>
      <c r="F120" s="406"/>
      <c r="G120" s="406"/>
      <c r="H120" s="406"/>
      <c r="I120" s="406"/>
      <c r="J120" s="406"/>
      <c r="K120" s="406"/>
      <c r="L120" s="406"/>
      <c r="M120" s="406"/>
      <c r="N120" s="406"/>
      <c r="O120" s="407"/>
      <c r="P120" s="360">
        <f>U121</f>
        <v>0</v>
      </c>
      <c r="Q120" s="361"/>
      <c r="R120" s="361"/>
      <c r="S120" s="361"/>
      <c r="T120" s="362"/>
      <c r="U120" s="141"/>
      <c r="V120" s="142"/>
      <c r="W120" s="142"/>
      <c r="X120" s="142"/>
      <c r="Y120" s="124"/>
      <c r="Z120" s="124"/>
      <c r="AA120" s="124"/>
      <c r="AB120" s="124"/>
      <c r="AC120" s="124"/>
      <c r="AD120" s="124"/>
      <c r="AE120" s="124"/>
      <c r="AF120" s="124"/>
      <c r="AG120" s="124"/>
      <c r="AH120" s="124"/>
      <c r="AI120" s="124"/>
      <c r="AJ120" s="124"/>
      <c r="AK120" s="124"/>
      <c r="AL120" s="124"/>
      <c r="AM120" s="124"/>
      <c r="AN120" s="124"/>
      <c r="AO120" s="124"/>
      <c r="AP120" s="124"/>
      <c r="AQ120" s="196"/>
      <c r="AR120" s="119"/>
      <c r="AS120" s="119"/>
      <c r="AT120" s="119"/>
      <c r="AU120" s="119"/>
      <c r="AV120" s="119"/>
      <c r="AW120" s="119"/>
      <c r="AX120" s="150"/>
    </row>
    <row r="121" spans="1:50" ht="19.149999999999999" customHeight="1">
      <c r="A121" s="314"/>
      <c r="B121" s="315"/>
      <c r="C121" s="315"/>
      <c r="D121" s="316"/>
      <c r="E121" s="408"/>
      <c r="F121" s="409"/>
      <c r="G121" s="409"/>
      <c r="H121" s="409"/>
      <c r="I121" s="409"/>
      <c r="J121" s="409"/>
      <c r="K121" s="409"/>
      <c r="L121" s="409"/>
      <c r="M121" s="409"/>
      <c r="N121" s="409"/>
      <c r="O121" s="410"/>
      <c r="P121" s="363">
        <f t="shared" ref="P121" si="3">ROUNDDOWN(U121*AA121,0)</f>
        <v>0</v>
      </c>
      <c r="Q121" s="364"/>
      <c r="R121" s="364"/>
      <c r="S121" s="364"/>
      <c r="T121" s="365"/>
      <c r="U121" s="366">
        <f>⑥コホート追加用算出表!$K$11</f>
        <v>0</v>
      </c>
      <c r="V121" s="367" t="e">
        <f>ROUNDDOWN((②新規契約算出表!#REF!+②新規契約算出表!#REF!+②新規契約算出表!$K$12+②新規契約算出表!$K$14)/1.2/1.3,-3)</f>
        <v>#REF!</v>
      </c>
      <c r="W121" s="367" t="e">
        <f>ROUNDDOWN((②新規契約算出表!#REF!+②新規契約算出表!#REF!+②新規契約算出表!$K$12+②新規契約算出表!$K$14)/1.2/1.3,-3)</f>
        <v>#REF!</v>
      </c>
      <c r="X121" s="367" t="e">
        <f>ROUNDDOWN((②新規契約算出表!#REF!+②新規契約算出表!#REF!+②新規契約算出表!$K$12+②新規契約算出表!$K$14)/1.2/1.3,-3)</f>
        <v>#REF!</v>
      </c>
      <c r="Y121" s="125" t="s">
        <v>85</v>
      </c>
      <c r="Z121" s="125" t="s">
        <v>219</v>
      </c>
      <c r="AA121" s="247"/>
      <c r="AB121" s="247"/>
      <c r="AC121" s="125"/>
      <c r="AD121" s="125"/>
      <c r="AE121" s="125"/>
      <c r="AF121" s="125"/>
      <c r="AG121" s="125"/>
      <c r="AH121" s="125"/>
      <c r="AI121" s="125"/>
      <c r="AJ121" s="125"/>
      <c r="AK121" s="125"/>
      <c r="AL121" s="125"/>
      <c r="AM121" s="125"/>
      <c r="AN121" s="125"/>
      <c r="AO121" s="125"/>
      <c r="AP121" s="125"/>
      <c r="AQ121" s="197"/>
      <c r="AR121" s="132"/>
      <c r="AS121" s="132"/>
      <c r="AT121" s="132"/>
      <c r="AU121" s="132"/>
      <c r="AV121" s="132"/>
      <c r="AW121" s="132"/>
      <c r="AX121" s="128"/>
    </row>
    <row r="122" spans="1:50" ht="19.149999999999999" customHeight="1">
      <c r="A122" s="314"/>
      <c r="B122" s="315"/>
      <c r="C122" s="315"/>
      <c r="D122" s="316"/>
      <c r="E122" s="279" t="s">
        <v>203</v>
      </c>
      <c r="F122" s="279"/>
      <c r="G122" s="279"/>
      <c r="H122" s="279"/>
      <c r="I122" s="279"/>
      <c r="J122" s="279"/>
      <c r="K122" s="279"/>
      <c r="L122" s="279"/>
      <c r="M122" s="279"/>
      <c r="N122" s="279"/>
      <c r="O122" s="279"/>
      <c r="P122" s="328">
        <f>ROUND(P120*0.2,-1)</f>
        <v>0</v>
      </c>
      <c r="Q122" s="329"/>
      <c r="R122" s="329"/>
      <c r="S122" s="329"/>
      <c r="T122" s="330"/>
      <c r="U122" s="320" t="s">
        <v>205</v>
      </c>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2"/>
    </row>
    <row r="123" spans="1:50" ht="19.149999999999999" customHeight="1">
      <c r="A123" s="317"/>
      <c r="B123" s="318"/>
      <c r="C123" s="318"/>
      <c r="D123" s="319"/>
      <c r="E123" s="331" t="s">
        <v>82</v>
      </c>
      <c r="F123" s="331"/>
      <c r="G123" s="331"/>
      <c r="H123" s="331"/>
      <c r="I123" s="331"/>
      <c r="J123" s="331"/>
      <c r="K123" s="331"/>
      <c r="L123" s="331"/>
      <c r="M123" s="331"/>
      <c r="N123" s="331"/>
      <c r="O123" s="331"/>
      <c r="P123" s="332">
        <f>SUM(P120:P122)</f>
        <v>0</v>
      </c>
      <c r="Q123" s="333"/>
      <c r="R123" s="333"/>
      <c r="S123" s="333"/>
      <c r="T123" s="333"/>
      <c r="U123" s="320" t="s">
        <v>204</v>
      </c>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2"/>
    </row>
    <row r="124" spans="1:50" ht="19.149999999999999" customHeight="1" thickBot="1">
      <c r="A124" s="284" t="s">
        <v>78</v>
      </c>
      <c r="B124" s="284"/>
      <c r="C124" s="284"/>
      <c r="D124" s="284"/>
      <c r="E124" s="284"/>
      <c r="F124" s="284"/>
      <c r="G124" s="284"/>
      <c r="H124" s="284"/>
      <c r="I124" s="284"/>
      <c r="J124" s="284"/>
      <c r="K124" s="284"/>
      <c r="L124" s="284"/>
      <c r="M124" s="284"/>
      <c r="N124" s="284"/>
      <c r="O124" s="284"/>
      <c r="P124" s="285">
        <f>ROUND(P123*0.3,-1)</f>
        <v>0</v>
      </c>
      <c r="Q124" s="286"/>
      <c r="R124" s="286"/>
      <c r="S124" s="286"/>
      <c r="T124" s="286"/>
      <c r="U124" s="287" t="s">
        <v>83</v>
      </c>
      <c r="V124" s="288"/>
      <c r="W124" s="288"/>
      <c r="X124" s="288"/>
      <c r="Y124" s="288"/>
      <c r="Z124" s="288"/>
      <c r="AA124" s="288"/>
      <c r="AB124" s="288"/>
      <c r="AC124" s="288"/>
      <c r="AD124" s="288"/>
      <c r="AE124" s="288"/>
      <c r="AF124" s="288"/>
      <c r="AG124" s="288"/>
      <c r="AH124" s="288"/>
      <c r="AI124" s="288"/>
      <c r="AJ124" s="288"/>
      <c r="AK124" s="288"/>
      <c r="AL124" s="288"/>
      <c r="AM124" s="288"/>
      <c r="AN124" s="288"/>
      <c r="AO124" s="288"/>
      <c r="AP124" s="288"/>
      <c r="AQ124" s="288"/>
      <c r="AR124" s="288"/>
      <c r="AS124" s="288"/>
      <c r="AT124" s="288"/>
      <c r="AU124" s="288"/>
      <c r="AV124" s="288"/>
      <c r="AW124" s="288"/>
      <c r="AX124" s="289"/>
    </row>
    <row r="125" spans="1:50" ht="19.149999999999999" customHeight="1" thickTop="1" thickBot="1">
      <c r="A125" s="290" t="s">
        <v>86</v>
      </c>
      <c r="B125" s="290"/>
      <c r="C125" s="290"/>
      <c r="D125" s="290"/>
      <c r="E125" s="290"/>
      <c r="F125" s="290"/>
      <c r="G125" s="290"/>
      <c r="H125" s="290"/>
      <c r="I125" s="290"/>
      <c r="J125" s="290"/>
      <c r="K125" s="290"/>
      <c r="L125" s="290"/>
      <c r="M125" s="290"/>
      <c r="N125" s="290"/>
      <c r="O125" s="291"/>
      <c r="P125" s="292">
        <f>P123+P124</f>
        <v>0</v>
      </c>
      <c r="Q125" s="293"/>
      <c r="R125" s="293"/>
      <c r="S125" s="293"/>
      <c r="T125" s="294"/>
      <c r="U125" s="295"/>
      <c r="V125" s="295"/>
      <c r="W125" s="295"/>
      <c r="X125" s="295"/>
      <c r="Y125" s="295"/>
      <c r="Z125" s="295"/>
      <c r="AA125" s="295"/>
      <c r="AB125" s="295"/>
      <c r="AC125" s="295"/>
      <c r="AD125" s="295"/>
      <c r="AE125" s="295"/>
      <c r="AF125" s="295"/>
      <c r="AG125" s="295"/>
      <c r="AH125" s="295"/>
      <c r="AI125" s="295"/>
      <c r="AJ125" s="295"/>
      <c r="AK125" s="295"/>
      <c r="AL125" s="295"/>
      <c r="AM125" s="295"/>
      <c r="AN125" s="295"/>
      <c r="AO125" s="295"/>
      <c r="AP125" s="295"/>
      <c r="AQ125" s="295"/>
      <c r="AR125" s="295"/>
      <c r="AS125" s="295"/>
      <c r="AT125" s="295"/>
      <c r="AU125" s="295"/>
      <c r="AV125" s="295"/>
      <c r="AW125" s="295"/>
      <c r="AX125" s="296"/>
    </row>
    <row r="126" spans="1:50" ht="19.149999999999999" customHeight="1" thickBot="1">
      <c r="A126" s="297" t="s">
        <v>87</v>
      </c>
      <c r="B126" s="298"/>
      <c r="C126" s="298"/>
      <c r="D126" s="298"/>
      <c r="E126" s="298"/>
      <c r="F126" s="298"/>
      <c r="G126" s="298"/>
      <c r="H126" s="298"/>
      <c r="I126" s="298"/>
      <c r="J126" s="298"/>
      <c r="K126" s="298"/>
      <c r="L126" s="298"/>
      <c r="M126" s="298"/>
      <c r="N126" s="298"/>
      <c r="O126" s="299"/>
      <c r="P126" s="300">
        <f>ROUNDDOWN((U126+1)*P125,0)</f>
        <v>0</v>
      </c>
      <c r="Q126" s="301"/>
      <c r="R126" s="301"/>
      <c r="S126" s="301"/>
      <c r="T126" s="302"/>
      <c r="U126" s="303">
        <v>0.1</v>
      </c>
      <c r="V126" s="304"/>
      <c r="W126" s="304"/>
      <c r="X126" s="304"/>
      <c r="Y126" s="305"/>
      <c r="Z126" s="305"/>
      <c r="AA126" s="305"/>
      <c r="AB126" s="305"/>
      <c r="AC126" s="305"/>
      <c r="AD126" s="305"/>
      <c r="AE126" s="305"/>
      <c r="AF126" s="305"/>
      <c r="AG126" s="305"/>
      <c r="AH126" s="305"/>
      <c r="AI126" s="305"/>
      <c r="AJ126" s="305"/>
      <c r="AK126" s="305"/>
      <c r="AL126" s="305"/>
      <c r="AM126" s="305"/>
      <c r="AN126" s="305"/>
      <c r="AO126" s="305"/>
      <c r="AP126" s="305"/>
      <c r="AQ126" s="305"/>
      <c r="AR126" s="305"/>
      <c r="AS126" s="305"/>
      <c r="AT126" s="305"/>
      <c r="AU126" s="305"/>
      <c r="AV126" s="305"/>
      <c r="AW126" s="305"/>
      <c r="AX126" s="306"/>
    </row>
    <row r="127" spans="1:50" ht="21" customHeight="1"/>
    <row r="128" spans="1:50"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sheetData>
  <mergeCells count="281">
    <mergeCell ref="A79:O79"/>
    <mergeCell ref="P79:T79"/>
    <mergeCell ref="U79:AX79"/>
    <mergeCell ref="A80:O80"/>
    <mergeCell ref="P80:T80"/>
    <mergeCell ref="U80:AX80"/>
    <mergeCell ref="A81:O81"/>
    <mergeCell ref="P81:T81"/>
    <mergeCell ref="U81:X81"/>
    <mergeCell ref="AE81:AG81"/>
    <mergeCell ref="AR81:AT81"/>
    <mergeCell ref="A74:D74"/>
    <mergeCell ref="E74:O74"/>
    <mergeCell ref="P74:T74"/>
    <mergeCell ref="U74:AX74"/>
    <mergeCell ref="A75:D78"/>
    <mergeCell ref="E75:O75"/>
    <mergeCell ref="P75:T75"/>
    <mergeCell ref="U75:X75"/>
    <mergeCell ref="E76:O76"/>
    <mergeCell ref="P76:T76"/>
    <mergeCell ref="U76:X76"/>
    <mergeCell ref="E77:O77"/>
    <mergeCell ref="P77:T77"/>
    <mergeCell ref="U77:AX77"/>
    <mergeCell ref="E78:O78"/>
    <mergeCell ref="P78:T78"/>
    <mergeCell ref="U78:AX78"/>
    <mergeCell ref="P91:T91"/>
    <mergeCell ref="U91:X91"/>
    <mergeCell ref="Y91:AX91"/>
    <mergeCell ref="U86:W86"/>
    <mergeCell ref="A85:D85"/>
    <mergeCell ref="E85:O85"/>
    <mergeCell ref="P85:T85"/>
    <mergeCell ref="U85:AX85"/>
    <mergeCell ref="A86:D88"/>
    <mergeCell ref="E86:O86"/>
    <mergeCell ref="P86:T86"/>
    <mergeCell ref="E87:O87"/>
    <mergeCell ref="P87:T87"/>
    <mergeCell ref="U87:AX87"/>
    <mergeCell ref="E88:O88"/>
    <mergeCell ref="P88:T88"/>
    <mergeCell ref="U88:AX88"/>
    <mergeCell ref="A89:O89"/>
    <mergeCell ref="P89:T89"/>
    <mergeCell ref="U89:AX89"/>
    <mergeCell ref="A90:O90"/>
    <mergeCell ref="P90:T90"/>
    <mergeCell ref="U90:AX90"/>
    <mergeCell ref="A91:O91"/>
    <mergeCell ref="Z20:AH20"/>
    <mergeCell ref="AJ20:AQ20"/>
    <mergeCell ref="I16:AX16"/>
    <mergeCell ref="A66:V66"/>
    <mergeCell ref="W66:AA66"/>
    <mergeCell ref="AB66:AX66"/>
    <mergeCell ref="A67:V67"/>
    <mergeCell ref="W67:AA67"/>
    <mergeCell ref="AB67:AX67"/>
    <mergeCell ref="B20:J20"/>
    <mergeCell ref="L20:S20"/>
    <mergeCell ref="A54:V54"/>
    <mergeCell ref="W54:AA54"/>
    <mergeCell ref="E51:V51"/>
    <mergeCell ref="W51:AA51"/>
    <mergeCell ref="AB51:AX51"/>
    <mergeCell ref="A52:V52"/>
    <mergeCell ref="W52:AA52"/>
    <mergeCell ref="AB52:AX52"/>
    <mergeCell ref="A53:V53"/>
    <mergeCell ref="W53:AA53"/>
    <mergeCell ref="AB53:AX53"/>
    <mergeCell ref="AB54:AE54"/>
    <mergeCell ref="AF54:AX54"/>
    <mergeCell ref="A68:V68"/>
    <mergeCell ref="W68:AA68"/>
    <mergeCell ref="AB68:AE68"/>
    <mergeCell ref="AF68:AX68"/>
    <mergeCell ref="A58:D58"/>
    <mergeCell ref="E58:V58"/>
    <mergeCell ref="W58:AA58"/>
    <mergeCell ref="AB58:AX58"/>
    <mergeCell ref="A59:D65"/>
    <mergeCell ref="E59:V59"/>
    <mergeCell ref="W59:AA59"/>
    <mergeCell ref="AB59:AE59"/>
    <mergeCell ref="AH59:AI59"/>
    <mergeCell ref="AJ59:AX59"/>
    <mergeCell ref="E64:V64"/>
    <mergeCell ref="W64:AA64"/>
    <mergeCell ref="AB64:AX64"/>
    <mergeCell ref="E65:V65"/>
    <mergeCell ref="W65:AA65"/>
    <mergeCell ref="AB65:AX65"/>
    <mergeCell ref="E60:V60"/>
    <mergeCell ref="E61:V61"/>
    <mergeCell ref="E62:V62"/>
    <mergeCell ref="E63:V63"/>
    <mergeCell ref="A124:O124"/>
    <mergeCell ref="P124:T124"/>
    <mergeCell ref="U124:AX124"/>
    <mergeCell ref="A125:O125"/>
    <mergeCell ref="P125:T125"/>
    <mergeCell ref="U125:AX125"/>
    <mergeCell ref="A126:O126"/>
    <mergeCell ref="P126:T126"/>
    <mergeCell ref="U126:X126"/>
    <mergeCell ref="Y126:AX126"/>
    <mergeCell ref="A119:D119"/>
    <mergeCell ref="E119:O119"/>
    <mergeCell ref="P119:T119"/>
    <mergeCell ref="U119:AX119"/>
    <mergeCell ref="A120:D123"/>
    <mergeCell ref="U121:X121"/>
    <mergeCell ref="E122:O122"/>
    <mergeCell ref="P122:T122"/>
    <mergeCell ref="U122:AX122"/>
    <mergeCell ref="E123:O123"/>
    <mergeCell ref="P123:T123"/>
    <mergeCell ref="U123:AX123"/>
    <mergeCell ref="E120:O121"/>
    <mergeCell ref="P120:T121"/>
    <mergeCell ref="AI11:AX11"/>
    <mergeCell ref="AI12:AU12"/>
    <mergeCell ref="AI14:AU14"/>
    <mergeCell ref="E28:V28"/>
    <mergeCell ref="W28:AA28"/>
    <mergeCell ref="E30:V30"/>
    <mergeCell ref="W30:AA30"/>
    <mergeCell ref="AB30:AX30"/>
    <mergeCell ref="A35:V35"/>
    <mergeCell ref="W35:AA35"/>
    <mergeCell ref="A33:V33"/>
    <mergeCell ref="W33:AA33"/>
    <mergeCell ref="AB33:AX33"/>
    <mergeCell ref="A34:V34"/>
    <mergeCell ref="A24:D24"/>
    <mergeCell ref="E24:V24"/>
    <mergeCell ref="W24:AA24"/>
    <mergeCell ref="AB24:AX24"/>
    <mergeCell ref="A25:D32"/>
    <mergeCell ref="E25:V25"/>
    <mergeCell ref="W25:AA25"/>
    <mergeCell ref="W34:AA34"/>
    <mergeCell ref="AB34:AX34"/>
    <mergeCell ref="AB35:AE35"/>
    <mergeCell ref="AD1:AG1"/>
    <mergeCell ref="AH1:AW1"/>
    <mergeCell ref="AD2:AG3"/>
    <mergeCell ref="AH2:AW2"/>
    <mergeCell ref="AH3:AW3"/>
    <mergeCell ref="AL4:AN4"/>
    <mergeCell ref="AP4:AQ4"/>
    <mergeCell ref="AS4:AT4"/>
    <mergeCell ref="J5:V5"/>
    <mergeCell ref="Y5:AC5"/>
    <mergeCell ref="AE5:AI5"/>
    <mergeCell ref="AF35:AX35"/>
    <mergeCell ref="AJ25:AX25"/>
    <mergeCell ref="E26:V27"/>
    <mergeCell ref="W26:AA27"/>
    <mergeCell ref="AB27:AE27"/>
    <mergeCell ref="AB28:AE28"/>
    <mergeCell ref="E31:V31"/>
    <mergeCell ref="W31:AA31"/>
    <mergeCell ref="AB31:AX31"/>
    <mergeCell ref="E29:V29"/>
    <mergeCell ref="W29:AA29"/>
    <mergeCell ref="AB29:AE29"/>
    <mergeCell ref="W32:AA32"/>
    <mergeCell ref="AB32:AX32"/>
    <mergeCell ref="AB25:AE25"/>
    <mergeCell ref="AH25:AI25"/>
    <mergeCell ref="E32:V32"/>
    <mergeCell ref="A38:D38"/>
    <mergeCell ref="E38:V38"/>
    <mergeCell ref="W38:AA38"/>
    <mergeCell ref="AB38:AX38"/>
    <mergeCell ref="A39:D51"/>
    <mergeCell ref="E39:V39"/>
    <mergeCell ref="W39:AA39"/>
    <mergeCell ref="AB39:AE39"/>
    <mergeCell ref="AH39:AI39"/>
    <mergeCell ref="AJ39:AX39"/>
    <mergeCell ref="E49:V49"/>
    <mergeCell ref="W49:AA49"/>
    <mergeCell ref="AB49:AX49"/>
    <mergeCell ref="E50:V50"/>
    <mergeCell ref="W50:AA50"/>
    <mergeCell ref="AB50:AX50"/>
    <mergeCell ref="E44:V44"/>
    <mergeCell ref="W44:AA44"/>
    <mergeCell ref="AB44:AE44"/>
    <mergeCell ref="E40:V40"/>
    <mergeCell ref="E41:V41"/>
    <mergeCell ref="E42:V42"/>
    <mergeCell ref="E43:V43"/>
    <mergeCell ref="E45:V45"/>
    <mergeCell ref="A96:D96"/>
    <mergeCell ref="E96:O96"/>
    <mergeCell ref="P96:T96"/>
    <mergeCell ref="U96:AX96"/>
    <mergeCell ref="A97:D100"/>
    <mergeCell ref="E97:O97"/>
    <mergeCell ref="P97:T97"/>
    <mergeCell ref="U97:X97"/>
    <mergeCell ref="E98:O98"/>
    <mergeCell ref="P98:T98"/>
    <mergeCell ref="U98:X98"/>
    <mergeCell ref="E99:O99"/>
    <mergeCell ref="P99:T99"/>
    <mergeCell ref="U99:AX99"/>
    <mergeCell ref="E100:O100"/>
    <mergeCell ref="P100:T100"/>
    <mergeCell ref="U100:AX100"/>
    <mergeCell ref="A101:O101"/>
    <mergeCell ref="P101:T101"/>
    <mergeCell ref="U101:AX101"/>
    <mergeCell ref="A102:O102"/>
    <mergeCell ref="P102:T102"/>
    <mergeCell ref="U102:AX102"/>
    <mergeCell ref="A103:O103"/>
    <mergeCell ref="P103:T103"/>
    <mergeCell ref="U103:X103"/>
    <mergeCell ref="Y103:AX103"/>
    <mergeCell ref="A106:D106"/>
    <mergeCell ref="E106:O106"/>
    <mergeCell ref="P106:T106"/>
    <mergeCell ref="U106:AX106"/>
    <mergeCell ref="A107:D110"/>
    <mergeCell ref="E107:O107"/>
    <mergeCell ref="P107:T107"/>
    <mergeCell ref="U107:X107"/>
    <mergeCell ref="E108:O108"/>
    <mergeCell ref="P108:T108"/>
    <mergeCell ref="U108:X108"/>
    <mergeCell ref="E109:O109"/>
    <mergeCell ref="P109:T109"/>
    <mergeCell ref="U109:AX109"/>
    <mergeCell ref="E110:O110"/>
    <mergeCell ref="P110:T110"/>
    <mergeCell ref="U110:AX110"/>
    <mergeCell ref="A111:O111"/>
    <mergeCell ref="P111:T111"/>
    <mergeCell ref="U111:AX111"/>
    <mergeCell ref="A112:O112"/>
    <mergeCell ref="P112:T112"/>
    <mergeCell ref="U112:AX112"/>
    <mergeCell ref="A113:O113"/>
    <mergeCell ref="P113:T113"/>
    <mergeCell ref="U113:X113"/>
    <mergeCell ref="Y113:AX113"/>
    <mergeCell ref="W40:AA40"/>
    <mergeCell ref="AB40:AE40"/>
    <mergeCell ref="W41:AA41"/>
    <mergeCell ref="AB41:AE41"/>
    <mergeCell ref="W42:AA42"/>
    <mergeCell ref="AB42:AE42"/>
    <mergeCell ref="W43:AA43"/>
    <mergeCell ref="AB43:AE43"/>
    <mergeCell ref="W45:AA45"/>
    <mergeCell ref="W60:AA60"/>
    <mergeCell ref="W61:AA61"/>
    <mergeCell ref="W62:AA62"/>
    <mergeCell ref="W63:AA63"/>
    <mergeCell ref="AB45:AE45"/>
    <mergeCell ref="AB46:AE46"/>
    <mergeCell ref="AB47:AE47"/>
    <mergeCell ref="AB48:AE48"/>
    <mergeCell ref="E46:V46"/>
    <mergeCell ref="E47:V47"/>
    <mergeCell ref="E48:V48"/>
    <mergeCell ref="W46:AA46"/>
    <mergeCell ref="W47:AA47"/>
    <mergeCell ref="W48:AA48"/>
    <mergeCell ref="AB60:AE60"/>
    <mergeCell ref="AB61:AE61"/>
    <mergeCell ref="AB62:AE62"/>
    <mergeCell ref="AB63:AE63"/>
  </mergeCells>
  <phoneticPr fontId="2"/>
  <dataValidations count="3">
    <dataValidation type="list" allowBlank="1" showInputMessage="1" showErrorMessage="1" sqref="V65517:V65526 JR65517:JR65526 TN65517:TN65526 ADJ65517:ADJ65526 ANF65517:ANF65526 AXB65517:AXB65526 BGX65517:BGX65526 BQT65517:BQT65526 CAP65517:CAP65526 CKL65517:CKL65526 CUH65517:CUH65526 DED65517:DED65526 DNZ65517:DNZ65526 DXV65517:DXV65526 EHR65517:EHR65526 ERN65517:ERN65526 FBJ65517:FBJ65526 FLF65517:FLF65526 FVB65517:FVB65526 GEX65517:GEX65526 GOT65517:GOT65526 GYP65517:GYP65526 HIL65517:HIL65526 HSH65517:HSH65526 ICD65517:ICD65526 ILZ65517:ILZ65526 IVV65517:IVV65526 JFR65517:JFR65526 JPN65517:JPN65526 JZJ65517:JZJ65526 KJF65517:KJF65526 KTB65517:KTB65526 LCX65517:LCX65526 LMT65517:LMT65526 LWP65517:LWP65526 MGL65517:MGL65526 MQH65517:MQH65526 NAD65517:NAD65526 NJZ65517:NJZ65526 NTV65517:NTV65526 ODR65517:ODR65526 ONN65517:ONN65526 OXJ65517:OXJ65526 PHF65517:PHF65526 PRB65517:PRB65526 QAX65517:QAX65526 QKT65517:QKT65526 QUP65517:QUP65526 REL65517:REL65526 ROH65517:ROH65526 RYD65517:RYD65526 SHZ65517:SHZ65526 SRV65517:SRV65526 TBR65517:TBR65526 TLN65517:TLN65526 TVJ65517:TVJ65526 UFF65517:UFF65526 UPB65517:UPB65526 UYX65517:UYX65526 VIT65517:VIT65526 VSP65517:VSP65526 WCL65517:WCL65526 WMH65517:WMH65526 WWD65517:WWD65526 V131053:V131062 JR131053:JR131062 TN131053:TN131062 ADJ131053:ADJ131062 ANF131053:ANF131062 AXB131053:AXB131062 BGX131053:BGX131062 BQT131053:BQT131062 CAP131053:CAP131062 CKL131053:CKL131062 CUH131053:CUH131062 DED131053:DED131062 DNZ131053:DNZ131062 DXV131053:DXV131062 EHR131053:EHR131062 ERN131053:ERN131062 FBJ131053:FBJ131062 FLF131053:FLF131062 FVB131053:FVB131062 GEX131053:GEX131062 GOT131053:GOT131062 GYP131053:GYP131062 HIL131053:HIL131062 HSH131053:HSH131062 ICD131053:ICD131062 ILZ131053:ILZ131062 IVV131053:IVV131062 JFR131053:JFR131062 JPN131053:JPN131062 JZJ131053:JZJ131062 KJF131053:KJF131062 KTB131053:KTB131062 LCX131053:LCX131062 LMT131053:LMT131062 LWP131053:LWP131062 MGL131053:MGL131062 MQH131053:MQH131062 NAD131053:NAD131062 NJZ131053:NJZ131062 NTV131053:NTV131062 ODR131053:ODR131062 ONN131053:ONN131062 OXJ131053:OXJ131062 PHF131053:PHF131062 PRB131053:PRB131062 QAX131053:QAX131062 QKT131053:QKT131062 QUP131053:QUP131062 REL131053:REL131062 ROH131053:ROH131062 RYD131053:RYD131062 SHZ131053:SHZ131062 SRV131053:SRV131062 TBR131053:TBR131062 TLN131053:TLN131062 TVJ131053:TVJ131062 UFF131053:UFF131062 UPB131053:UPB131062 UYX131053:UYX131062 VIT131053:VIT131062 VSP131053:VSP131062 WCL131053:WCL131062 WMH131053:WMH131062 WWD131053:WWD131062 V196589:V196598 JR196589:JR196598 TN196589:TN196598 ADJ196589:ADJ196598 ANF196589:ANF196598 AXB196589:AXB196598 BGX196589:BGX196598 BQT196589:BQT196598 CAP196589:CAP196598 CKL196589:CKL196598 CUH196589:CUH196598 DED196589:DED196598 DNZ196589:DNZ196598 DXV196589:DXV196598 EHR196589:EHR196598 ERN196589:ERN196598 FBJ196589:FBJ196598 FLF196589:FLF196598 FVB196589:FVB196598 GEX196589:GEX196598 GOT196589:GOT196598 GYP196589:GYP196598 HIL196589:HIL196598 HSH196589:HSH196598 ICD196589:ICD196598 ILZ196589:ILZ196598 IVV196589:IVV196598 JFR196589:JFR196598 JPN196589:JPN196598 JZJ196589:JZJ196598 KJF196589:KJF196598 KTB196589:KTB196598 LCX196589:LCX196598 LMT196589:LMT196598 LWP196589:LWP196598 MGL196589:MGL196598 MQH196589:MQH196598 NAD196589:NAD196598 NJZ196589:NJZ196598 NTV196589:NTV196598 ODR196589:ODR196598 ONN196589:ONN196598 OXJ196589:OXJ196598 PHF196589:PHF196598 PRB196589:PRB196598 QAX196589:QAX196598 QKT196589:QKT196598 QUP196589:QUP196598 REL196589:REL196598 ROH196589:ROH196598 RYD196589:RYD196598 SHZ196589:SHZ196598 SRV196589:SRV196598 TBR196589:TBR196598 TLN196589:TLN196598 TVJ196589:TVJ196598 UFF196589:UFF196598 UPB196589:UPB196598 UYX196589:UYX196598 VIT196589:VIT196598 VSP196589:VSP196598 WCL196589:WCL196598 WMH196589:WMH196598 WWD196589:WWD196598 V262125:V262134 JR262125:JR262134 TN262125:TN262134 ADJ262125:ADJ262134 ANF262125:ANF262134 AXB262125:AXB262134 BGX262125:BGX262134 BQT262125:BQT262134 CAP262125:CAP262134 CKL262125:CKL262134 CUH262125:CUH262134 DED262125:DED262134 DNZ262125:DNZ262134 DXV262125:DXV262134 EHR262125:EHR262134 ERN262125:ERN262134 FBJ262125:FBJ262134 FLF262125:FLF262134 FVB262125:FVB262134 GEX262125:GEX262134 GOT262125:GOT262134 GYP262125:GYP262134 HIL262125:HIL262134 HSH262125:HSH262134 ICD262125:ICD262134 ILZ262125:ILZ262134 IVV262125:IVV262134 JFR262125:JFR262134 JPN262125:JPN262134 JZJ262125:JZJ262134 KJF262125:KJF262134 KTB262125:KTB262134 LCX262125:LCX262134 LMT262125:LMT262134 LWP262125:LWP262134 MGL262125:MGL262134 MQH262125:MQH262134 NAD262125:NAD262134 NJZ262125:NJZ262134 NTV262125:NTV262134 ODR262125:ODR262134 ONN262125:ONN262134 OXJ262125:OXJ262134 PHF262125:PHF262134 PRB262125:PRB262134 QAX262125:QAX262134 QKT262125:QKT262134 QUP262125:QUP262134 REL262125:REL262134 ROH262125:ROH262134 RYD262125:RYD262134 SHZ262125:SHZ262134 SRV262125:SRV262134 TBR262125:TBR262134 TLN262125:TLN262134 TVJ262125:TVJ262134 UFF262125:UFF262134 UPB262125:UPB262134 UYX262125:UYX262134 VIT262125:VIT262134 VSP262125:VSP262134 WCL262125:WCL262134 WMH262125:WMH262134 WWD262125:WWD262134 V327661:V327670 JR327661:JR327670 TN327661:TN327670 ADJ327661:ADJ327670 ANF327661:ANF327670 AXB327661:AXB327670 BGX327661:BGX327670 BQT327661:BQT327670 CAP327661:CAP327670 CKL327661:CKL327670 CUH327661:CUH327670 DED327661:DED327670 DNZ327661:DNZ327670 DXV327661:DXV327670 EHR327661:EHR327670 ERN327661:ERN327670 FBJ327661:FBJ327670 FLF327661:FLF327670 FVB327661:FVB327670 GEX327661:GEX327670 GOT327661:GOT327670 GYP327661:GYP327670 HIL327661:HIL327670 HSH327661:HSH327670 ICD327661:ICD327670 ILZ327661:ILZ327670 IVV327661:IVV327670 JFR327661:JFR327670 JPN327661:JPN327670 JZJ327661:JZJ327670 KJF327661:KJF327670 KTB327661:KTB327670 LCX327661:LCX327670 LMT327661:LMT327670 LWP327661:LWP327670 MGL327661:MGL327670 MQH327661:MQH327670 NAD327661:NAD327670 NJZ327661:NJZ327670 NTV327661:NTV327670 ODR327661:ODR327670 ONN327661:ONN327670 OXJ327661:OXJ327670 PHF327661:PHF327670 PRB327661:PRB327670 QAX327661:QAX327670 QKT327661:QKT327670 QUP327661:QUP327670 REL327661:REL327670 ROH327661:ROH327670 RYD327661:RYD327670 SHZ327661:SHZ327670 SRV327661:SRV327670 TBR327661:TBR327670 TLN327661:TLN327670 TVJ327661:TVJ327670 UFF327661:UFF327670 UPB327661:UPB327670 UYX327661:UYX327670 VIT327661:VIT327670 VSP327661:VSP327670 WCL327661:WCL327670 WMH327661:WMH327670 WWD327661:WWD327670 V393197:V393206 JR393197:JR393206 TN393197:TN393206 ADJ393197:ADJ393206 ANF393197:ANF393206 AXB393197:AXB393206 BGX393197:BGX393206 BQT393197:BQT393206 CAP393197:CAP393206 CKL393197:CKL393206 CUH393197:CUH393206 DED393197:DED393206 DNZ393197:DNZ393206 DXV393197:DXV393206 EHR393197:EHR393206 ERN393197:ERN393206 FBJ393197:FBJ393206 FLF393197:FLF393206 FVB393197:FVB393206 GEX393197:GEX393206 GOT393197:GOT393206 GYP393197:GYP393206 HIL393197:HIL393206 HSH393197:HSH393206 ICD393197:ICD393206 ILZ393197:ILZ393206 IVV393197:IVV393206 JFR393197:JFR393206 JPN393197:JPN393206 JZJ393197:JZJ393206 KJF393197:KJF393206 KTB393197:KTB393206 LCX393197:LCX393206 LMT393197:LMT393206 LWP393197:LWP393206 MGL393197:MGL393206 MQH393197:MQH393206 NAD393197:NAD393206 NJZ393197:NJZ393206 NTV393197:NTV393206 ODR393197:ODR393206 ONN393197:ONN393206 OXJ393197:OXJ393206 PHF393197:PHF393206 PRB393197:PRB393206 QAX393197:QAX393206 QKT393197:QKT393206 QUP393197:QUP393206 REL393197:REL393206 ROH393197:ROH393206 RYD393197:RYD393206 SHZ393197:SHZ393206 SRV393197:SRV393206 TBR393197:TBR393206 TLN393197:TLN393206 TVJ393197:TVJ393206 UFF393197:UFF393206 UPB393197:UPB393206 UYX393197:UYX393206 VIT393197:VIT393206 VSP393197:VSP393206 WCL393197:WCL393206 WMH393197:WMH393206 WWD393197:WWD393206 V458733:V458742 JR458733:JR458742 TN458733:TN458742 ADJ458733:ADJ458742 ANF458733:ANF458742 AXB458733:AXB458742 BGX458733:BGX458742 BQT458733:BQT458742 CAP458733:CAP458742 CKL458733:CKL458742 CUH458733:CUH458742 DED458733:DED458742 DNZ458733:DNZ458742 DXV458733:DXV458742 EHR458733:EHR458742 ERN458733:ERN458742 FBJ458733:FBJ458742 FLF458733:FLF458742 FVB458733:FVB458742 GEX458733:GEX458742 GOT458733:GOT458742 GYP458733:GYP458742 HIL458733:HIL458742 HSH458733:HSH458742 ICD458733:ICD458742 ILZ458733:ILZ458742 IVV458733:IVV458742 JFR458733:JFR458742 JPN458733:JPN458742 JZJ458733:JZJ458742 KJF458733:KJF458742 KTB458733:KTB458742 LCX458733:LCX458742 LMT458733:LMT458742 LWP458733:LWP458742 MGL458733:MGL458742 MQH458733:MQH458742 NAD458733:NAD458742 NJZ458733:NJZ458742 NTV458733:NTV458742 ODR458733:ODR458742 ONN458733:ONN458742 OXJ458733:OXJ458742 PHF458733:PHF458742 PRB458733:PRB458742 QAX458733:QAX458742 QKT458733:QKT458742 QUP458733:QUP458742 REL458733:REL458742 ROH458733:ROH458742 RYD458733:RYD458742 SHZ458733:SHZ458742 SRV458733:SRV458742 TBR458733:TBR458742 TLN458733:TLN458742 TVJ458733:TVJ458742 UFF458733:UFF458742 UPB458733:UPB458742 UYX458733:UYX458742 VIT458733:VIT458742 VSP458733:VSP458742 WCL458733:WCL458742 WMH458733:WMH458742 WWD458733:WWD458742 V524269:V524278 JR524269:JR524278 TN524269:TN524278 ADJ524269:ADJ524278 ANF524269:ANF524278 AXB524269:AXB524278 BGX524269:BGX524278 BQT524269:BQT524278 CAP524269:CAP524278 CKL524269:CKL524278 CUH524269:CUH524278 DED524269:DED524278 DNZ524269:DNZ524278 DXV524269:DXV524278 EHR524269:EHR524278 ERN524269:ERN524278 FBJ524269:FBJ524278 FLF524269:FLF524278 FVB524269:FVB524278 GEX524269:GEX524278 GOT524269:GOT524278 GYP524269:GYP524278 HIL524269:HIL524278 HSH524269:HSH524278 ICD524269:ICD524278 ILZ524269:ILZ524278 IVV524269:IVV524278 JFR524269:JFR524278 JPN524269:JPN524278 JZJ524269:JZJ524278 KJF524269:KJF524278 KTB524269:KTB524278 LCX524269:LCX524278 LMT524269:LMT524278 LWP524269:LWP524278 MGL524269:MGL524278 MQH524269:MQH524278 NAD524269:NAD524278 NJZ524269:NJZ524278 NTV524269:NTV524278 ODR524269:ODR524278 ONN524269:ONN524278 OXJ524269:OXJ524278 PHF524269:PHF524278 PRB524269:PRB524278 QAX524269:QAX524278 QKT524269:QKT524278 QUP524269:QUP524278 REL524269:REL524278 ROH524269:ROH524278 RYD524269:RYD524278 SHZ524269:SHZ524278 SRV524269:SRV524278 TBR524269:TBR524278 TLN524269:TLN524278 TVJ524269:TVJ524278 UFF524269:UFF524278 UPB524269:UPB524278 UYX524269:UYX524278 VIT524269:VIT524278 VSP524269:VSP524278 WCL524269:WCL524278 WMH524269:WMH524278 WWD524269:WWD524278 V589805:V589814 JR589805:JR589814 TN589805:TN589814 ADJ589805:ADJ589814 ANF589805:ANF589814 AXB589805:AXB589814 BGX589805:BGX589814 BQT589805:BQT589814 CAP589805:CAP589814 CKL589805:CKL589814 CUH589805:CUH589814 DED589805:DED589814 DNZ589805:DNZ589814 DXV589805:DXV589814 EHR589805:EHR589814 ERN589805:ERN589814 FBJ589805:FBJ589814 FLF589805:FLF589814 FVB589805:FVB589814 GEX589805:GEX589814 GOT589805:GOT589814 GYP589805:GYP589814 HIL589805:HIL589814 HSH589805:HSH589814 ICD589805:ICD589814 ILZ589805:ILZ589814 IVV589805:IVV589814 JFR589805:JFR589814 JPN589805:JPN589814 JZJ589805:JZJ589814 KJF589805:KJF589814 KTB589805:KTB589814 LCX589805:LCX589814 LMT589805:LMT589814 LWP589805:LWP589814 MGL589805:MGL589814 MQH589805:MQH589814 NAD589805:NAD589814 NJZ589805:NJZ589814 NTV589805:NTV589814 ODR589805:ODR589814 ONN589805:ONN589814 OXJ589805:OXJ589814 PHF589805:PHF589814 PRB589805:PRB589814 QAX589805:QAX589814 QKT589805:QKT589814 QUP589805:QUP589814 REL589805:REL589814 ROH589805:ROH589814 RYD589805:RYD589814 SHZ589805:SHZ589814 SRV589805:SRV589814 TBR589805:TBR589814 TLN589805:TLN589814 TVJ589805:TVJ589814 UFF589805:UFF589814 UPB589805:UPB589814 UYX589805:UYX589814 VIT589805:VIT589814 VSP589805:VSP589814 WCL589805:WCL589814 WMH589805:WMH589814 WWD589805:WWD589814 V655341:V655350 JR655341:JR655350 TN655341:TN655350 ADJ655341:ADJ655350 ANF655341:ANF655350 AXB655341:AXB655350 BGX655341:BGX655350 BQT655341:BQT655350 CAP655341:CAP655350 CKL655341:CKL655350 CUH655341:CUH655350 DED655341:DED655350 DNZ655341:DNZ655350 DXV655341:DXV655350 EHR655341:EHR655350 ERN655341:ERN655350 FBJ655341:FBJ655350 FLF655341:FLF655350 FVB655341:FVB655350 GEX655341:GEX655350 GOT655341:GOT655350 GYP655341:GYP655350 HIL655341:HIL655350 HSH655341:HSH655350 ICD655341:ICD655350 ILZ655341:ILZ655350 IVV655341:IVV655350 JFR655341:JFR655350 JPN655341:JPN655350 JZJ655341:JZJ655350 KJF655341:KJF655350 KTB655341:KTB655350 LCX655341:LCX655350 LMT655341:LMT655350 LWP655341:LWP655350 MGL655341:MGL655350 MQH655341:MQH655350 NAD655341:NAD655350 NJZ655341:NJZ655350 NTV655341:NTV655350 ODR655341:ODR655350 ONN655341:ONN655350 OXJ655341:OXJ655350 PHF655341:PHF655350 PRB655341:PRB655350 QAX655341:QAX655350 QKT655341:QKT655350 QUP655341:QUP655350 REL655341:REL655350 ROH655341:ROH655350 RYD655341:RYD655350 SHZ655341:SHZ655350 SRV655341:SRV655350 TBR655341:TBR655350 TLN655341:TLN655350 TVJ655341:TVJ655350 UFF655341:UFF655350 UPB655341:UPB655350 UYX655341:UYX655350 VIT655341:VIT655350 VSP655341:VSP655350 WCL655341:WCL655350 WMH655341:WMH655350 WWD655341:WWD655350 V720877:V720886 JR720877:JR720886 TN720877:TN720886 ADJ720877:ADJ720886 ANF720877:ANF720886 AXB720877:AXB720886 BGX720877:BGX720886 BQT720877:BQT720886 CAP720877:CAP720886 CKL720877:CKL720886 CUH720877:CUH720886 DED720877:DED720886 DNZ720877:DNZ720886 DXV720877:DXV720886 EHR720877:EHR720886 ERN720877:ERN720886 FBJ720877:FBJ720886 FLF720877:FLF720886 FVB720877:FVB720886 GEX720877:GEX720886 GOT720877:GOT720886 GYP720877:GYP720886 HIL720877:HIL720886 HSH720877:HSH720886 ICD720877:ICD720886 ILZ720877:ILZ720886 IVV720877:IVV720886 JFR720877:JFR720886 JPN720877:JPN720886 JZJ720877:JZJ720886 KJF720877:KJF720886 KTB720877:KTB720886 LCX720877:LCX720886 LMT720877:LMT720886 LWP720877:LWP720886 MGL720877:MGL720886 MQH720877:MQH720886 NAD720877:NAD720886 NJZ720877:NJZ720886 NTV720877:NTV720886 ODR720877:ODR720886 ONN720877:ONN720886 OXJ720877:OXJ720886 PHF720877:PHF720886 PRB720877:PRB720886 QAX720877:QAX720886 QKT720877:QKT720886 QUP720877:QUP720886 REL720877:REL720886 ROH720877:ROH720886 RYD720877:RYD720886 SHZ720877:SHZ720886 SRV720877:SRV720886 TBR720877:TBR720886 TLN720877:TLN720886 TVJ720877:TVJ720886 UFF720877:UFF720886 UPB720877:UPB720886 UYX720877:UYX720886 VIT720877:VIT720886 VSP720877:VSP720886 WCL720877:WCL720886 WMH720877:WMH720886 WWD720877:WWD720886 V786413:V786422 JR786413:JR786422 TN786413:TN786422 ADJ786413:ADJ786422 ANF786413:ANF786422 AXB786413:AXB786422 BGX786413:BGX786422 BQT786413:BQT786422 CAP786413:CAP786422 CKL786413:CKL786422 CUH786413:CUH786422 DED786413:DED786422 DNZ786413:DNZ786422 DXV786413:DXV786422 EHR786413:EHR786422 ERN786413:ERN786422 FBJ786413:FBJ786422 FLF786413:FLF786422 FVB786413:FVB786422 GEX786413:GEX786422 GOT786413:GOT786422 GYP786413:GYP786422 HIL786413:HIL786422 HSH786413:HSH786422 ICD786413:ICD786422 ILZ786413:ILZ786422 IVV786413:IVV786422 JFR786413:JFR786422 JPN786413:JPN786422 JZJ786413:JZJ786422 KJF786413:KJF786422 KTB786413:KTB786422 LCX786413:LCX786422 LMT786413:LMT786422 LWP786413:LWP786422 MGL786413:MGL786422 MQH786413:MQH786422 NAD786413:NAD786422 NJZ786413:NJZ786422 NTV786413:NTV786422 ODR786413:ODR786422 ONN786413:ONN786422 OXJ786413:OXJ786422 PHF786413:PHF786422 PRB786413:PRB786422 QAX786413:QAX786422 QKT786413:QKT786422 QUP786413:QUP786422 REL786413:REL786422 ROH786413:ROH786422 RYD786413:RYD786422 SHZ786413:SHZ786422 SRV786413:SRV786422 TBR786413:TBR786422 TLN786413:TLN786422 TVJ786413:TVJ786422 UFF786413:UFF786422 UPB786413:UPB786422 UYX786413:UYX786422 VIT786413:VIT786422 VSP786413:VSP786422 WCL786413:WCL786422 WMH786413:WMH786422 WWD786413:WWD786422 V851949:V851958 JR851949:JR851958 TN851949:TN851958 ADJ851949:ADJ851958 ANF851949:ANF851958 AXB851949:AXB851958 BGX851949:BGX851958 BQT851949:BQT851958 CAP851949:CAP851958 CKL851949:CKL851958 CUH851949:CUH851958 DED851949:DED851958 DNZ851949:DNZ851958 DXV851949:DXV851958 EHR851949:EHR851958 ERN851949:ERN851958 FBJ851949:FBJ851958 FLF851949:FLF851958 FVB851949:FVB851958 GEX851949:GEX851958 GOT851949:GOT851958 GYP851949:GYP851958 HIL851949:HIL851958 HSH851949:HSH851958 ICD851949:ICD851958 ILZ851949:ILZ851958 IVV851949:IVV851958 JFR851949:JFR851958 JPN851949:JPN851958 JZJ851949:JZJ851958 KJF851949:KJF851958 KTB851949:KTB851958 LCX851949:LCX851958 LMT851949:LMT851958 LWP851949:LWP851958 MGL851949:MGL851958 MQH851949:MQH851958 NAD851949:NAD851958 NJZ851949:NJZ851958 NTV851949:NTV851958 ODR851949:ODR851958 ONN851949:ONN851958 OXJ851949:OXJ851958 PHF851949:PHF851958 PRB851949:PRB851958 QAX851949:QAX851958 QKT851949:QKT851958 QUP851949:QUP851958 REL851949:REL851958 ROH851949:ROH851958 RYD851949:RYD851958 SHZ851949:SHZ851958 SRV851949:SRV851958 TBR851949:TBR851958 TLN851949:TLN851958 TVJ851949:TVJ851958 UFF851949:UFF851958 UPB851949:UPB851958 UYX851949:UYX851958 VIT851949:VIT851958 VSP851949:VSP851958 WCL851949:WCL851958 WMH851949:WMH851958 WWD851949:WWD851958 V917485:V917494 JR917485:JR917494 TN917485:TN917494 ADJ917485:ADJ917494 ANF917485:ANF917494 AXB917485:AXB917494 BGX917485:BGX917494 BQT917485:BQT917494 CAP917485:CAP917494 CKL917485:CKL917494 CUH917485:CUH917494 DED917485:DED917494 DNZ917485:DNZ917494 DXV917485:DXV917494 EHR917485:EHR917494 ERN917485:ERN917494 FBJ917485:FBJ917494 FLF917485:FLF917494 FVB917485:FVB917494 GEX917485:GEX917494 GOT917485:GOT917494 GYP917485:GYP917494 HIL917485:HIL917494 HSH917485:HSH917494 ICD917485:ICD917494 ILZ917485:ILZ917494 IVV917485:IVV917494 JFR917485:JFR917494 JPN917485:JPN917494 JZJ917485:JZJ917494 KJF917485:KJF917494 KTB917485:KTB917494 LCX917485:LCX917494 LMT917485:LMT917494 LWP917485:LWP917494 MGL917485:MGL917494 MQH917485:MQH917494 NAD917485:NAD917494 NJZ917485:NJZ917494 NTV917485:NTV917494 ODR917485:ODR917494 ONN917485:ONN917494 OXJ917485:OXJ917494 PHF917485:PHF917494 PRB917485:PRB917494 QAX917485:QAX917494 QKT917485:QKT917494 QUP917485:QUP917494 REL917485:REL917494 ROH917485:ROH917494 RYD917485:RYD917494 SHZ917485:SHZ917494 SRV917485:SRV917494 TBR917485:TBR917494 TLN917485:TLN917494 TVJ917485:TVJ917494 UFF917485:UFF917494 UPB917485:UPB917494 UYX917485:UYX917494 VIT917485:VIT917494 VSP917485:VSP917494 WCL917485:WCL917494 WMH917485:WMH917494 WWD917485:WWD917494 V983021:V983030 JR983021:JR983030 TN983021:TN983030 ADJ983021:ADJ983030 ANF983021:ANF983030 AXB983021:AXB983030 BGX983021:BGX983030 BQT983021:BQT983030 CAP983021:CAP983030 CKL983021:CKL983030 CUH983021:CUH983030 DED983021:DED983030 DNZ983021:DNZ983030 DXV983021:DXV983030 EHR983021:EHR983030 ERN983021:ERN983030 FBJ983021:FBJ983030 FLF983021:FLF983030 FVB983021:FVB983030 GEX983021:GEX983030 GOT983021:GOT983030 GYP983021:GYP983030 HIL983021:HIL983030 HSH983021:HSH983030 ICD983021:ICD983030 ILZ983021:ILZ983030 IVV983021:IVV983030 JFR983021:JFR983030 JPN983021:JPN983030 JZJ983021:JZJ983030 KJF983021:KJF983030 KTB983021:KTB983030 LCX983021:LCX983030 LMT983021:LMT983030 LWP983021:LWP983030 MGL983021:MGL983030 MQH983021:MQH983030 NAD983021:NAD983030 NJZ983021:NJZ983030 NTV983021:NTV983030 ODR983021:ODR983030 ONN983021:ONN983030 OXJ983021:OXJ983030 PHF983021:PHF983030 PRB983021:PRB983030 QAX983021:QAX983030 QKT983021:QKT983030 QUP983021:QUP983030 REL983021:REL983030 ROH983021:ROH983030 RYD983021:RYD983030 SHZ983021:SHZ983030 SRV983021:SRV983030 TBR983021:TBR983030 TLN983021:TLN983030 TVJ983021:TVJ983030 UFF983021:UFF983030 UPB983021:UPB983030 UYX983021:UYX983030 VIT983021:VIT983030 VSP983021:VSP983030 WCL983021:WCL983030 WMH983021:WMH983030 WWD983021:WWD983030" xr:uid="{1E5E0359-37E2-4364-AF7E-5DC440A24CBC}">
      <formula1>"レ"</formula1>
    </dataValidation>
    <dataValidation type="list" allowBlank="1" showInputMessage="1" showErrorMessage="1" sqref="Y5:AC5" xr:uid="{E721167A-0719-4795-9070-3211C4E79C94}">
      <formula1>"　　,新　規,継　続"</formula1>
    </dataValidation>
    <dataValidation type="list" allowBlank="1" showInputMessage="1" showErrorMessage="1" sqref="AH40:AH43 AH45:AH48" xr:uid="{7796ED50-0B3A-4AD1-B3F0-C9871FE3D5FF}">
      <formula1>",レ"</formula1>
    </dataValidation>
  </dataValidations>
  <pageMargins left="0.70866141732283472" right="0.70866141732283472" top="0.55118110236220474" bottom="0.19685039370078741" header="0.31496062992125984" footer="0.31496062992125984"/>
  <pageSetup paperSize="9" scale="68" fitToHeight="0" orientation="portrait" cellComments="asDisplayed" r:id="rId1"/>
  <headerFooter>
    <oddFooter>&amp;RR6 &amp;A</oddFooter>
  </headerFooter>
  <rowBreaks count="2" manualBreakCount="2">
    <brk id="55" max="49" man="1"/>
    <brk id="92" max="4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P50"/>
  <sheetViews>
    <sheetView view="pageBreakPreview" zoomScale="70" zoomScaleSheetLayoutView="70" workbookViewId="0">
      <selection activeCell="H12" sqref="H12:J12"/>
    </sheetView>
  </sheetViews>
  <sheetFormatPr defaultColWidth="9" defaultRowHeight="13.5"/>
  <cols>
    <col min="1" max="1" width="13" style="1" customWidth="1"/>
    <col min="2" max="2" width="14.5" style="1" customWidth="1"/>
    <col min="3" max="3" width="10.25" style="1" customWidth="1"/>
    <col min="4" max="4" width="11.125" style="1" customWidth="1"/>
    <col min="5" max="5" width="13.625" style="1" customWidth="1"/>
    <col min="6" max="6" width="11.125" style="1" customWidth="1"/>
    <col min="7" max="7" width="9.25" style="1" customWidth="1"/>
    <col min="8" max="10" width="9.625" style="1" customWidth="1"/>
    <col min="11" max="11" width="14.5" style="1" customWidth="1"/>
    <col min="12" max="12" width="7" style="1" customWidth="1"/>
    <col min="13" max="13" width="9.625" style="2" bestFit="1" customWidth="1"/>
    <col min="14" max="16384" width="9" style="2"/>
  </cols>
  <sheetData>
    <row r="1" spans="1:16" ht="34.5" customHeight="1">
      <c r="A1" s="218" t="s">
        <v>20</v>
      </c>
      <c r="L1" s="52"/>
    </row>
    <row r="2" spans="1:16" ht="38.25" customHeight="1">
      <c r="A2" s="43" t="s">
        <v>0</v>
      </c>
      <c r="B2" s="508"/>
      <c r="C2" s="509"/>
      <c r="D2" s="510" t="s">
        <v>139</v>
      </c>
      <c r="E2" s="506"/>
      <c r="F2" s="506"/>
      <c r="G2" s="506"/>
      <c r="H2" s="506"/>
      <c r="I2" s="506"/>
      <c r="J2" s="506"/>
      <c r="K2" s="506" t="s">
        <v>1</v>
      </c>
      <c r="L2" s="506"/>
      <c r="M2" s="2" t="s">
        <v>45</v>
      </c>
      <c r="N2" s="93">
        <f>B2</f>
        <v>0</v>
      </c>
    </row>
    <row r="3" spans="1:16" ht="38.25" customHeight="1" thickBot="1">
      <c r="A3" s="44" t="s">
        <v>138</v>
      </c>
      <c r="B3" s="506"/>
      <c r="C3" s="507"/>
      <c r="D3" s="511"/>
      <c r="E3" s="506"/>
      <c r="F3" s="506"/>
      <c r="G3" s="506"/>
      <c r="H3" s="506"/>
      <c r="I3" s="506"/>
      <c r="J3" s="506"/>
      <c r="K3" s="506"/>
      <c r="L3" s="506"/>
      <c r="M3" s="2" t="s">
        <v>46</v>
      </c>
      <c r="N3" s="2">
        <f>E2</f>
        <v>0</v>
      </c>
    </row>
    <row r="4" spans="1:16" ht="27.75" customHeight="1" thickBot="1">
      <c r="A4" s="503" t="s">
        <v>11</v>
      </c>
      <c r="B4" s="504"/>
      <c r="C4" s="203"/>
      <c r="D4" s="69" t="s">
        <v>2</v>
      </c>
      <c r="E4" s="208" t="s">
        <v>3</v>
      </c>
      <c r="F4" s="435" t="s">
        <v>268</v>
      </c>
      <c r="G4" s="436"/>
      <c r="H4" s="436"/>
      <c r="I4" s="436"/>
      <c r="J4" s="436"/>
      <c r="K4" s="436"/>
      <c r="L4" s="437"/>
      <c r="M4" s="4" t="s">
        <v>47</v>
      </c>
      <c r="N4" s="5">
        <f>B3</f>
        <v>0</v>
      </c>
      <c r="O4" s="5"/>
      <c r="P4" s="6"/>
    </row>
    <row r="5" spans="1:16" ht="30" customHeight="1" thickBot="1">
      <c r="B5" s="2"/>
      <c r="C5" s="2"/>
      <c r="D5" s="29"/>
      <c r="E5" s="30"/>
      <c r="F5" s="435" t="s">
        <v>270</v>
      </c>
      <c r="G5" s="436"/>
      <c r="H5" s="436"/>
      <c r="I5" s="436"/>
      <c r="J5" s="436"/>
      <c r="K5" s="436"/>
      <c r="L5" s="437"/>
      <c r="M5" s="4"/>
      <c r="N5" s="5"/>
      <c r="O5" s="5"/>
      <c r="P5" s="6"/>
    </row>
    <row r="6" spans="1:16" ht="27.75" customHeight="1" thickBot="1">
      <c r="A6" s="505"/>
      <c r="B6" s="505"/>
      <c r="C6" s="47"/>
      <c r="D6" s="48"/>
      <c r="E6" s="49"/>
      <c r="F6" s="451" t="s">
        <v>269</v>
      </c>
      <c r="G6" s="452"/>
      <c r="H6" s="143" t="s">
        <v>88</v>
      </c>
      <c r="I6" s="512" t="s">
        <v>147</v>
      </c>
      <c r="J6" s="513"/>
      <c r="K6"/>
      <c r="L6" s="12"/>
      <c r="M6" s="4"/>
      <c r="N6" s="5"/>
      <c r="O6" s="5"/>
      <c r="P6" s="6"/>
    </row>
    <row r="7" spans="1:16" ht="12" customHeight="1">
      <c r="A7" s="21"/>
      <c r="B7" s="45"/>
      <c r="C7" s="21"/>
      <c r="D7" s="21"/>
      <c r="E7" s="21"/>
      <c r="F7" s="21"/>
      <c r="G7" s="21"/>
      <c r="H7" s="21"/>
      <c r="I7" s="21"/>
      <c r="J7" s="21"/>
      <c r="K7" s="19"/>
      <c r="L7" s="12"/>
      <c r="M7" s="15"/>
      <c r="N7" s="13"/>
      <c r="O7" s="13"/>
    </row>
    <row r="8" spans="1:16" s="192" customFormat="1" ht="23.25" customHeight="1">
      <c r="A8" s="45" t="s">
        <v>131</v>
      </c>
      <c r="B8" s="45"/>
      <c r="C8" s="188"/>
      <c r="D8" s="188"/>
      <c r="E8" s="188"/>
      <c r="F8" s="188"/>
      <c r="G8" s="188"/>
      <c r="H8" s="188"/>
      <c r="I8" s="188"/>
      <c r="J8" s="188"/>
      <c r="K8" s="19"/>
      <c r="L8" s="189"/>
      <c r="M8" s="190"/>
      <c r="N8" s="191"/>
      <c r="O8" s="191"/>
    </row>
    <row r="9" spans="1:16" ht="18" customHeight="1">
      <c r="A9" s="453" t="s">
        <v>118</v>
      </c>
      <c r="B9" s="453"/>
      <c r="C9" s="453"/>
      <c r="D9" s="453"/>
      <c r="E9" s="453" t="s">
        <v>4</v>
      </c>
      <c r="F9" s="453"/>
      <c r="G9" s="453"/>
      <c r="H9" s="453"/>
      <c r="I9" s="453"/>
      <c r="J9" s="453"/>
      <c r="K9" s="453" t="s">
        <v>5</v>
      </c>
      <c r="L9" s="453"/>
      <c r="M9" s="7"/>
    </row>
    <row r="10" spans="1:16" ht="38.25" customHeight="1" thickBot="1">
      <c r="A10" s="480" t="s">
        <v>166</v>
      </c>
      <c r="B10" s="481"/>
      <c r="C10" s="481"/>
      <c r="D10" s="524"/>
      <c r="E10" s="163" t="s">
        <v>8</v>
      </c>
      <c r="F10" s="66">
        <v>128000</v>
      </c>
      <c r="G10" s="50" t="s">
        <v>6</v>
      </c>
      <c r="H10" s="479"/>
      <c r="I10" s="479"/>
      <c r="J10" s="479"/>
      <c r="K10" s="51">
        <f>IF(OR($H$6=1,$H$6=2),F10,0)</f>
        <v>0</v>
      </c>
      <c r="L10" s="41" t="s">
        <v>6</v>
      </c>
      <c r="M10" s="475"/>
      <c r="N10" s="476"/>
      <c r="O10" s="8"/>
    </row>
    <row r="11" spans="1:16" ht="38.25" customHeight="1" thickBot="1">
      <c r="A11" s="441" t="s">
        <v>175</v>
      </c>
      <c r="B11" s="442"/>
      <c r="C11" s="70" t="s">
        <v>18</v>
      </c>
      <c r="D11" s="71" t="s">
        <v>238</v>
      </c>
      <c r="E11" s="240"/>
      <c r="F11" s="241"/>
      <c r="G11" s="242"/>
      <c r="H11" s="457"/>
      <c r="I11" s="458"/>
      <c r="J11" s="459"/>
      <c r="K11" s="241"/>
      <c r="L11" s="205"/>
      <c r="M11" s="22"/>
      <c r="O11" s="8"/>
    </row>
    <row r="12" spans="1:16" ht="38.25" customHeight="1">
      <c r="A12" s="480" t="s">
        <v>196</v>
      </c>
      <c r="B12" s="481"/>
      <c r="C12" s="490" t="s">
        <v>199</v>
      </c>
      <c r="D12" s="491"/>
      <c r="E12" s="224" t="s">
        <v>177</v>
      </c>
      <c r="F12" s="66">
        <v>100000</v>
      </c>
      <c r="G12" s="65" t="s">
        <v>16</v>
      </c>
      <c r="H12" s="488"/>
      <c r="I12" s="489"/>
      <c r="J12" s="489"/>
      <c r="K12" s="51">
        <f>IF($C$14=1,F12,0)</f>
        <v>0</v>
      </c>
      <c r="L12" s="41" t="s">
        <v>17</v>
      </c>
      <c r="M12" s="22"/>
      <c r="O12" s="8"/>
    </row>
    <row r="13" spans="1:16" ht="38.25" customHeight="1" thickBot="1">
      <c r="A13" s="482"/>
      <c r="B13" s="483"/>
      <c r="C13" s="492"/>
      <c r="D13" s="493"/>
      <c r="E13" s="224" t="s">
        <v>197</v>
      </c>
      <c r="F13" s="66">
        <v>50000</v>
      </c>
      <c r="G13" s="65" t="s">
        <v>16</v>
      </c>
      <c r="H13" s="488"/>
      <c r="I13" s="489"/>
      <c r="J13" s="489"/>
      <c r="K13" s="51">
        <f>IF($C$14=2,F13,0)</f>
        <v>0</v>
      </c>
      <c r="L13" s="41" t="s">
        <v>16</v>
      </c>
      <c r="M13" s="22"/>
      <c r="O13" s="8"/>
    </row>
    <row r="14" spans="1:16" ht="40.5" customHeight="1" thickBot="1">
      <c r="A14" s="484"/>
      <c r="B14" s="485"/>
      <c r="C14" s="486" t="s">
        <v>88</v>
      </c>
      <c r="D14" s="487"/>
      <c r="E14" s="225" t="s">
        <v>198</v>
      </c>
      <c r="F14" s="66">
        <v>0</v>
      </c>
      <c r="G14" s="65" t="s">
        <v>16</v>
      </c>
      <c r="H14" s="460"/>
      <c r="I14" s="460"/>
      <c r="J14" s="460"/>
      <c r="K14" s="51">
        <f>IF($C$14=3,F14,0)</f>
        <v>0</v>
      </c>
      <c r="L14" s="41" t="s">
        <v>6</v>
      </c>
      <c r="M14" s="22"/>
      <c r="O14" s="8"/>
    </row>
    <row r="15" spans="1:16" ht="31.5" customHeight="1" thickBot="1">
      <c r="A15" s="443" t="s">
        <v>200</v>
      </c>
      <c r="B15" s="444"/>
      <c r="C15" s="522" t="s">
        <v>222</v>
      </c>
      <c r="D15" s="523"/>
      <c r="E15" s="240"/>
      <c r="F15" s="241"/>
      <c r="G15" s="242"/>
      <c r="H15" s="457"/>
      <c r="I15" s="458"/>
      <c r="J15" s="459"/>
      <c r="K15" s="241"/>
      <c r="L15" s="205"/>
      <c r="M15" s="22"/>
    </row>
    <row r="16" spans="1:16" ht="31.5" customHeight="1" thickBot="1">
      <c r="A16" s="445"/>
      <c r="B16" s="446"/>
      <c r="C16" s="486"/>
      <c r="D16" s="487"/>
      <c r="E16" s="258" t="s">
        <v>8</v>
      </c>
      <c r="F16" s="251">
        <f>C16*6400</f>
        <v>0</v>
      </c>
      <c r="G16" s="252" t="s">
        <v>16</v>
      </c>
      <c r="H16" s="494" t="s">
        <v>256</v>
      </c>
      <c r="I16" s="495"/>
      <c r="J16" s="496"/>
      <c r="K16" s="253">
        <f>F16</f>
        <v>0</v>
      </c>
      <c r="L16" s="254" t="s">
        <v>6</v>
      </c>
      <c r="M16" s="22"/>
    </row>
    <row r="17" spans="1:15" ht="31.5" customHeight="1">
      <c r="A17" s="497" t="s">
        <v>232</v>
      </c>
      <c r="B17" s="498"/>
      <c r="C17" s="498"/>
      <c r="D17" s="499"/>
      <c r="E17" s="163" t="s">
        <v>8</v>
      </c>
      <c r="F17" s="251">
        <v>120000</v>
      </c>
      <c r="G17" s="50" t="s">
        <v>6</v>
      </c>
      <c r="H17" s="479"/>
      <c r="I17" s="479"/>
      <c r="J17" s="479"/>
      <c r="K17" s="51">
        <f>IF(OR($H$6=1,$H$6=2),F17,0)</f>
        <v>0</v>
      </c>
      <c r="L17" s="41" t="s">
        <v>16</v>
      </c>
      <c r="M17" s="182"/>
    </row>
    <row r="18" spans="1:15" ht="26.25" customHeight="1">
      <c r="A18" s="438" t="s">
        <v>145</v>
      </c>
      <c r="B18" s="439"/>
      <c r="C18" s="439"/>
      <c r="D18" s="440"/>
      <c r="E18" s="438" t="s">
        <v>157</v>
      </c>
      <c r="F18" s="461"/>
      <c r="G18" s="461"/>
      <c r="H18" s="461"/>
      <c r="I18" s="461"/>
      <c r="J18" s="462"/>
      <c r="K18" s="144">
        <f>IFERROR(SUM(K10:K17),"-")</f>
        <v>0</v>
      </c>
      <c r="L18" s="205" t="s">
        <v>6</v>
      </c>
      <c r="M18" s="182"/>
      <c r="O18" s="8"/>
    </row>
    <row r="19" spans="1:15" ht="26.25" customHeight="1">
      <c r="A19" s="25"/>
      <c r="B19" s="99"/>
      <c r="C19" s="99"/>
      <c r="D19" s="99"/>
      <c r="E19" s="35"/>
      <c r="F19" s="36"/>
      <c r="G19" s="36"/>
      <c r="H19" s="36"/>
      <c r="I19" s="36"/>
      <c r="J19" s="36"/>
      <c r="K19" s="186"/>
      <c r="L19" s="185"/>
      <c r="M19" s="182"/>
      <c r="O19" s="8"/>
    </row>
    <row r="20" spans="1:15" s="192" customFormat="1" ht="23.25" customHeight="1">
      <c r="A20" s="45" t="s">
        <v>132</v>
      </c>
      <c r="B20" s="45"/>
      <c r="C20" s="188"/>
      <c r="D20" s="188"/>
      <c r="E20" s="188"/>
      <c r="F20" s="188"/>
      <c r="G20" s="188"/>
      <c r="H20" s="188"/>
      <c r="I20" s="188"/>
      <c r="J20" s="188"/>
      <c r="K20" s="19"/>
      <c r="L20" s="189"/>
      <c r="M20" s="190"/>
      <c r="N20" s="191"/>
      <c r="O20" s="191"/>
    </row>
    <row r="21" spans="1:15" ht="18" customHeight="1" thickBot="1">
      <c r="A21" s="453" t="s">
        <v>118</v>
      </c>
      <c r="B21" s="453"/>
      <c r="C21" s="453"/>
      <c r="D21" s="453"/>
      <c r="E21" s="453" t="s">
        <v>4</v>
      </c>
      <c r="F21" s="453"/>
      <c r="G21" s="453"/>
      <c r="H21" s="453"/>
      <c r="I21" s="453"/>
      <c r="J21" s="453"/>
      <c r="K21" s="453" t="s">
        <v>5</v>
      </c>
      <c r="L21" s="453"/>
      <c r="M21" s="7"/>
    </row>
    <row r="22" spans="1:15" ht="30" customHeight="1" thickBot="1">
      <c r="A22" s="514" t="s">
        <v>206</v>
      </c>
      <c r="B22" s="515"/>
      <c r="C22" s="516"/>
      <c r="D22" s="447" t="s">
        <v>180</v>
      </c>
      <c r="E22" s="94" t="s">
        <v>7</v>
      </c>
      <c r="F22" s="71"/>
      <c r="G22" s="222"/>
      <c r="H22" s="259"/>
      <c r="I22" s="256"/>
      <c r="J22" s="67"/>
      <c r="K22" s="68"/>
      <c r="L22" s="233"/>
      <c r="M22" s="9"/>
      <c r="N22" s="10"/>
      <c r="O22" s="11"/>
    </row>
    <row r="23" spans="1:15" ht="29.25" customHeight="1" thickBot="1">
      <c r="A23" s="517"/>
      <c r="B23" s="518"/>
      <c r="C23" s="519"/>
      <c r="D23" s="448"/>
      <c r="E23" s="454" t="s">
        <v>178</v>
      </c>
      <c r="F23" s="455"/>
      <c r="G23" s="454"/>
      <c r="H23" s="454"/>
      <c r="I23" s="454"/>
      <c r="J23" s="456"/>
      <c r="K23" s="51">
        <f>IF(D24=1,$F$22*6000,0)</f>
        <v>0</v>
      </c>
      <c r="L23" s="234" t="s">
        <v>12</v>
      </c>
      <c r="M23" s="221" t="str">
        <f>IFERROR(K23+#REF!+K24,"-")</f>
        <v>-</v>
      </c>
      <c r="N23" s="10"/>
      <c r="O23" s="8"/>
    </row>
    <row r="24" spans="1:15" ht="29.25" customHeight="1" thickBot="1">
      <c r="A24" s="520"/>
      <c r="B24" s="521"/>
      <c r="C24" s="521"/>
      <c r="D24" s="244"/>
      <c r="E24" s="477" t="s">
        <v>181</v>
      </c>
      <c r="F24" s="478"/>
      <c r="G24" s="454"/>
      <c r="H24" s="454"/>
      <c r="I24" s="454"/>
      <c r="J24" s="454"/>
      <c r="K24" s="51">
        <f>IF(D24=2,$F$22*5000,0)</f>
        <v>0</v>
      </c>
      <c r="L24" s="235" t="s">
        <v>12</v>
      </c>
      <c r="M24" s="9"/>
      <c r="N24" s="10"/>
      <c r="O24" s="8"/>
    </row>
    <row r="25" spans="1:15" ht="31.5" customHeight="1" thickBot="1">
      <c r="A25" s="429" t="s">
        <v>210</v>
      </c>
      <c r="B25" s="430"/>
      <c r="C25" s="430"/>
      <c r="D25" s="140" t="s">
        <v>182</v>
      </c>
      <c r="E25" s="209" t="s">
        <v>7</v>
      </c>
      <c r="F25" s="71"/>
      <c r="G25" s="223"/>
      <c r="H25" s="259"/>
      <c r="I25" s="256"/>
      <c r="J25" s="67"/>
      <c r="K25" s="145"/>
      <c r="L25" s="234"/>
      <c r="M25" s="9"/>
      <c r="N25" s="10"/>
      <c r="O25" s="8"/>
    </row>
    <row r="26" spans="1:15" ht="30.75" customHeight="1">
      <c r="A26" s="431"/>
      <c r="B26" s="432"/>
      <c r="C26" s="432"/>
      <c r="D26" s="449"/>
      <c r="E26" s="454" t="s">
        <v>176</v>
      </c>
      <c r="F26" s="455"/>
      <c r="G26" s="454"/>
      <c r="H26" s="454"/>
      <c r="I26" s="454"/>
      <c r="J26" s="456"/>
      <c r="K26" s="51">
        <f>IF(D26=1,$F$25*1000,0)</f>
        <v>0</v>
      </c>
      <c r="L26" s="235" t="s">
        <v>12</v>
      </c>
      <c r="M26" s="112">
        <f>IFERROR(K26+K27,"-")</f>
        <v>0</v>
      </c>
      <c r="N26" s="10"/>
      <c r="O26" s="8"/>
    </row>
    <row r="27" spans="1:15" ht="30.75" customHeight="1" thickBot="1">
      <c r="A27" s="433"/>
      <c r="B27" s="434"/>
      <c r="C27" s="434"/>
      <c r="D27" s="450"/>
      <c r="E27" s="454" t="s">
        <v>183</v>
      </c>
      <c r="F27" s="454"/>
      <c r="G27" s="454"/>
      <c r="H27" s="454"/>
      <c r="I27" s="454"/>
      <c r="J27" s="456"/>
      <c r="K27" s="51">
        <f>IF(D26=2,$F$25*0.8*1000,0)</f>
        <v>0</v>
      </c>
      <c r="L27" s="235" t="s">
        <v>12</v>
      </c>
      <c r="M27" s="9"/>
      <c r="N27" s="10"/>
      <c r="O27" s="8"/>
    </row>
    <row r="28" spans="1:15" ht="36" customHeight="1">
      <c r="A28" s="463" t="s">
        <v>211</v>
      </c>
      <c r="B28" s="465" t="s">
        <v>150</v>
      </c>
      <c r="C28" s="465"/>
      <c r="D28" s="465"/>
      <c r="E28" s="466" t="s">
        <v>119</v>
      </c>
      <c r="F28" s="466"/>
      <c r="G28" s="466"/>
      <c r="H28" s="466"/>
      <c r="I28" s="466"/>
      <c r="J28" s="467"/>
      <c r="K28" s="51">
        <f>IF(H6=1,($F$22)*3000,0)</f>
        <v>0</v>
      </c>
      <c r="L28" s="235" t="s">
        <v>12</v>
      </c>
      <c r="M28" s="112">
        <f>IFERROR(K28+K29,"-")</f>
        <v>0</v>
      </c>
      <c r="N28" s="10"/>
      <c r="O28" s="8"/>
    </row>
    <row r="29" spans="1:15" ht="36" customHeight="1">
      <c r="A29" s="464"/>
      <c r="B29" s="465" t="s">
        <v>151</v>
      </c>
      <c r="C29" s="465"/>
      <c r="D29" s="465"/>
      <c r="E29" s="466" t="s">
        <v>120</v>
      </c>
      <c r="F29" s="466"/>
      <c r="G29" s="466"/>
      <c r="H29" s="466"/>
      <c r="I29" s="466"/>
      <c r="J29" s="467"/>
      <c r="K29" s="51">
        <f>IF(H6=2,($F$22)*1000,0)</f>
        <v>0</v>
      </c>
      <c r="L29" s="235" t="s">
        <v>12</v>
      </c>
      <c r="M29" s="9"/>
      <c r="N29" s="10"/>
      <c r="O29" s="8"/>
    </row>
    <row r="30" spans="1:15" ht="34.9" customHeight="1">
      <c r="A30" s="438" t="s">
        <v>239</v>
      </c>
      <c r="B30" s="439"/>
      <c r="C30" s="439"/>
      <c r="D30" s="440"/>
      <c r="E30" s="438" t="s">
        <v>157</v>
      </c>
      <c r="F30" s="461"/>
      <c r="G30" s="461"/>
      <c r="H30" s="461"/>
      <c r="I30" s="461"/>
      <c r="J30" s="462"/>
      <c r="K30" s="42">
        <f>SUM(K23:K29)</f>
        <v>0</v>
      </c>
      <c r="L30" s="236" t="s">
        <v>12</v>
      </c>
      <c r="M30" s="9"/>
      <c r="N30" s="10"/>
      <c r="O30" s="8"/>
    </row>
    <row r="31" spans="1:15" ht="28.5" customHeight="1" thickBot="1">
      <c r="A31" s="24"/>
      <c r="B31" s="24"/>
      <c r="C31" s="24"/>
      <c r="D31" s="24"/>
      <c r="E31" s="25"/>
      <c r="F31" s="26"/>
      <c r="G31" s="26"/>
      <c r="H31" s="26"/>
      <c r="I31" s="26"/>
      <c r="J31" s="26"/>
      <c r="K31" s="28"/>
      <c r="L31" s="27"/>
      <c r="M31" s="9"/>
      <c r="N31" s="10"/>
      <c r="O31" s="8"/>
    </row>
    <row r="32" spans="1:15" ht="28.5" customHeight="1" thickBot="1">
      <c r="A32" s="473" t="s">
        <v>152</v>
      </c>
      <c r="B32" s="472"/>
      <c r="C32" s="72">
        <f>C4</f>
        <v>0</v>
      </c>
      <c r="D32" s="228" t="s">
        <v>13</v>
      </c>
      <c r="E32" s="470" t="s">
        <v>121</v>
      </c>
      <c r="F32" s="471"/>
      <c r="G32" s="472"/>
      <c r="H32" s="468" t="s">
        <v>9</v>
      </c>
      <c r="I32" s="469"/>
      <c r="J32" s="474">
        <f>IFERROR(K18+C32*K30,"0")</f>
        <v>0</v>
      </c>
      <c r="K32" s="474"/>
      <c r="L32" s="207" t="s">
        <v>6</v>
      </c>
      <c r="M32" s="9"/>
      <c r="N32" s="10"/>
      <c r="O32" s="8"/>
    </row>
    <row r="33" spans="1:15" ht="19.5" customHeight="1" thickBot="1">
      <c r="A33" s="21"/>
      <c r="B33" s="21"/>
      <c r="C33" s="21"/>
      <c r="D33" s="21"/>
      <c r="E33" s="21"/>
      <c r="F33" s="21"/>
      <c r="G33" s="2"/>
      <c r="H33" s="2"/>
      <c r="I33" s="2"/>
      <c r="J33" s="2"/>
      <c r="K33" s="2"/>
      <c r="L33" s="2"/>
      <c r="M33" s="15"/>
      <c r="N33" s="13"/>
      <c r="O33" s="13"/>
    </row>
    <row r="34" spans="1:15" ht="36" customHeight="1" thickTop="1" thickBot="1">
      <c r="A34" s="500" t="s">
        <v>158</v>
      </c>
      <c r="B34" s="501"/>
      <c r="C34" s="501"/>
      <c r="D34" s="501"/>
      <c r="E34" s="501"/>
      <c r="F34" s="501"/>
      <c r="G34" s="501"/>
      <c r="H34" s="501"/>
      <c r="I34" s="501"/>
      <c r="J34" s="501"/>
      <c r="K34" s="501"/>
      <c r="L34" s="502"/>
      <c r="M34" s="22"/>
      <c r="N34" s="13"/>
      <c r="O34" s="13"/>
    </row>
    <row r="35" spans="1:15" ht="30.75" customHeight="1" thickTop="1">
      <c r="A35" s="2"/>
      <c r="B35" s="2"/>
      <c r="C35" s="2"/>
      <c r="D35" s="2"/>
      <c r="E35" s="2"/>
      <c r="F35" s="2"/>
      <c r="G35" s="2"/>
      <c r="H35" s="2"/>
      <c r="I35" s="2"/>
      <c r="J35" s="2"/>
      <c r="K35" s="2"/>
      <c r="L35" s="2"/>
      <c r="M35" s="15"/>
      <c r="N35" s="13"/>
      <c r="O35" s="13"/>
    </row>
    <row r="36" spans="1:15" ht="30.75" customHeight="1">
      <c r="A36" s="2"/>
      <c r="B36" s="2"/>
      <c r="C36" s="2"/>
      <c r="D36" s="2"/>
      <c r="E36" s="2"/>
      <c r="F36" s="2"/>
      <c r="G36" s="2"/>
      <c r="H36" s="2"/>
      <c r="I36" s="2"/>
      <c r="J36" s="2"/>
      <c r="K36" s="2"/>
      <c r="L36" s="2"/>
      <c r="M36" s="15"/>
      <c r="N36" s="13"/>
      <c r="O36" s="13"/>
    </row>
    <row r="37" spans="1:15" ht="30.75" customHeight="1">
      <c r="A37" s="2"/>
      <c r="B37" s="2"/>
      <c r="C37" s="2"/>
      <c r="D37" s="2"/>
      <c r="E37" s="2"/>
      <c r="F37" s="2"/>
      <c r="G37" s="2"/>
      <c r="H37" s="2"/>
      <c r="I37" s="2"/>
      <c r="J37" s="2"/>
      <c r="K37" s="2"/>
      <c r="L37" s="2"/>
      <c r="M37" s="15"/>
      <c r="N37" s="13"/>
      <c r="O37" s="13"/>
    </row>
    <row r="38" spans="1:15" ht="24" customHeight="1">
      <c r="A38" s="17"/>
      <c r="B38" s="17"/>
      <c r="C38" s="17"/>
      <c r="D38" s="17"/>
      <c r="E38" s="20"/>
      <c r="F38" s="5"/>
      <c r="G38" s="5"/>
      <c r="H38" s="5"/>
      <c r="I38" s="5"/>
      <c r="J38" s="5"/>
      <c r="K38" s="18"/>
      <c r="L38" s="12"/>
      <c r="M38" s="10"/>
      <c r="N38" s="8"/>
    </row>
    <row r="39" spans="1:15" ht="14.25">
      <c r="A39" s="14"/>
      <c r="B39" s="14"/>
      <c r="C39" s="14"/>
      <c r="D39" s="14"/>
      <c r="E39" s="14"/>
      <c r="F39" s="14"/>
      <c r="G39" s="14"/>
      <c r="H39" s="14"/>
      <c r="I39" s="14"/>
      <c r="J39" s="14"/>
      <c r="K39" s="14"/>
      <c r="L39" s="14"/>
      <c r="M39" s="15"/>
      <c r="N39" s="13"/>
      <c r="O39" s="13"/>
    </row>
    <row r="40" spans="1:15" ht="14.25">
      <c r="A40" s="14"/>
      <c r="B40" s="14"/>
      <c r="C40" s="14"/>
      <c r="D40" s="14"/>
      <c r="E40" s="14"/>
      <c r="F40" s="14"/>
      <c r="G40" s="14"/>
      <c r="H40" s="14"/>
      <c r="I40" s="14"/>
      <c r="J40" s="14"/>
      <c r="K40" s="14"/>
      <c r="L40" s="14"/>
      <c r="M40" s="15"/>
      <c r="N40" s="13"/>
      <c r="O40" s="13"/>
    </row>
    <row r="41" spans="1:15" ht="14.25">
      <c r="A41" s="14"/>
      <c r="B41" s="14"/>
      <c r="C41" s="14"/>
      <c r="D41" s="14"/>
      <c r="E41" s="14"/>
      <c r="F41" s="14"/>
      <c r="G41" s="14"/>
      <c r="H41" s="14"/>
      <c r="I41" s="14"/>
      <c r="J41" s="14"/>
      <c r="K41" s="14"/>
      <c r="L41" s="14"/>
      <c r="M41" s="15"/>
      <c r="N41" s="13"/>
      <c r="O41" s="13"/>
    </row>
    <row r="42" spans="1:15" ht="14.25">
      <c r="A42" s="14"/>
      <c r="B42" s="14"/>
      <c r="C42" s="14"/>
      <c r="D42" s="14"/>
      <c r="E42" s="14"/>
      <c r="F42" s="14"/>
      <c r="G42" s="14"/>
      <c r="H42" s="14"/>
      <c r="I42" s="14"/>
      <c r="J42" s="14"/>
      <c r="K42" s="14"/>
      <c r="L42" s="14"/>
      <c r="M42" s="15"/>
      <c r="N42" s="13"/>
      <c r="O42" s="13"/>
    </row>
    <row r="43" spans="1:15" ht="14.25">
      <c r="N43" s="13"/>
      <c r="O43" s="13"/>
    </row>
    <row r="44" spans="1:15" ht="14.25">
      <c r="N44" s="13"/>
      <c r="O44" s="13"/>
    </row>
    <row r="45" spans="1:15">
      <c r="N45" s="8"/>
      <c r="O45" s="8"/>
    </row>
    <row r="46" spans="1:15">
      <c r="N46" s="8"/>
      <c r="O46" s="8"/>
    </row>
    <row r="47" spans="1:15">
      <c r="N47" s="8"/>
      <c r="O47" s="8"/>
    </row>
    <row r="48" spans="1:15">
      <c r="N48" s="8"/>
      <c r="O48" s="8"/>
    </row>
    <row r="49" spans="14:15">
      <c r="N49" s="8"/>
      <c r="O49" s="8"/>
    </row>
    <row r="50" spans="14:15">
      <c r="N50" s="8"/>
      <c r="O50" s="8"/>
    </row>
  </sheetData>
  <mergeCells count="57">
    <mergeCell ref="A34:L34"/>
    <mergeCell ref="A4:B4"/>
    <mergeCell ref="A6:B6"/>
    <mergeCell ref="K2:L3"/>
    <mergeCell ref="B3:C3"/>
    <mergeCell ref="B2:C2"/>
    <mergeCell ref="D2:D3"/>
    <mergeCell ref="E2:J3"/>
    <mergeCell ref="I6:J6"/>
    <mergeCell ref="A22:C24"/>
    <mergeCell ref="C15:D15"/>
    <mergeCell ref="C16:D16"/>
    <mergeCell ref="A21:D21"/>
    <mergeCell ref="E21:J21"/>
    <mergeCell ref="K9:L9"/>
    <mergeCell ref="A10:D10"/>
    <mergeCell ref="M10:N10"/>
    <mergeCell ref="E24:J24"/>
    <mergeCell ref="H10:J10"/>
    <mergeCell ref="K21:L21"/>
    <mergeCell ref="A12:B14"/>
    <mergeCell ref="C14:D14"/>
    <mergeCell ref="H13:J13"/>
    <mergeCell ref="C12:D13"/>
    <mergeCell ref="H15:J15"/>
    <mergeCell ref="H16:J16"/>
    <mergeCell ref="E23:J23"/>
    <mergeCell ref="H12:J12"/>
    <mergeCell ref="A17:D17"/>
    <mergeCell ref="H17:J17"/>
    <mergeCell ref="A30:D30"/>
    <mergeCell ref="E30:J30"/>
    <mergeCell ref="H32:I32"/>
    <mergeCell ref="E32:G32"/>
    <mergeCell ref="A32:B32"/>
    <mergeCell ref="J32:K32"/>
    <mergeCell ref="A28:A29"/>
    <mergeCell ref="B28:D28"/>
    <mergeCell ref="E28:J28"/>
    <mergeCell ref="B29:D29"/>
    <mergeCell ref="E29:J29"/>
    <mergeCell ref="A25:C27"/>
    <mergeCell ref="F4:L4"/>
    <mergeCell ref="A18:D18"/>
    <mergeCell ref="A11:B11"/>
    <mergeCell ref="A15:B16"/>
    <mergeCell ref="D22:D23"/>
    <mergeCell ref="D26:D27"/>
    <mergeCell ref="F6:G6"/>
    <mergeCell ref="A9:D9"/>
    <mergeCell ref="E9:J9"/>
    <mergeCell ref="E26:J26"/>
    <mergeCell ref="E27:J27"/>
    <mergeCell ref="H11:J11"/>
    <mergeCell ref="H14:J14"/>
    <mergeCell ref="E18:J18"/>
    <mergeCell ref="F5:L5"/>
  </mergeCells>
  <phoneticPr fontId="2"/>
  <dataValidations count="5">
    <dataValidation type="list" allowBlank="1" showInputMessage="1" showErrorMessage="1" sqref="D11" xr:uid="{00000000-0002-0000-0000-000000000000}">
      <formula1>"　,有,無"</formula1>
    </dataValidation>
    <dataValidation type="list" allowBlank="1" showInputMessage="1" showErrorMessage="1" sqref="H6" xr:uid="{595766E2-1137-445A-BC87-41CEC4EBEF30}">
      <formula1>" 　,1,2"</formula1>
    </dataValidation>
    <dataValidation type="list" allowBlank="1" showInputMessage="1" showErrorMessage="1" sqref="D26:D27 D24" xr:uid="{65012FB6-ADD9-41F5-B677-BC7CC1073ADD}">
      <formula1>"　,1,2"</formula1>
    </dataValidation>
    <dataValidation type="list" allowBlank="1" showInputMessage="1" showErrorMessage="1" sqref="C14:D14" xr:uid="{56D11B5F-46B3-4B4D-A2AA-13200A6B7CE2}">
      <formula1>"　,1,2,3"</formula1>
    </dataValidation>
    <dataValidation type="whole" allowBlank="1" showInputMessage="1" showErrorMessage="1" sqref="C16:D16" xr:uid="{38214B56-74D1-405E-90A5-B05D6347E453}">
      <formula1>0</formula1>
      <formula2>50</formula2>
    </dataValidation>
  </dataValidations>
  <pageMargins left="0.70866141732283472" right="0.70866141732283472" top="0.55118110236220474" bottom="0.19685039370078741" header="0.31496062992125984" footer="0.31496062992125984"/>
  <pageSetup paperSize="9" scale="66" fitToHeight="0" orientation="portrait" r:id="rId1"/>
  <headerFooter>
    <oddFooter>&amp;RR6 &amp;A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P29"/>
  <sheetViews>
    <sheetView view="pageBreakPreview" topLeftCell="A4" zoomScale="85" zoomScaleNormal="85" zoomScaleSheetLayoutView="85" workbookViewId="0">
      <selection activeCell="K12" sqref="K12"/>
    </sheetView>
  </sheetViews>
  <sheetFormatPr defaultColWidth="9" defaultRowHeight="13.5"/>
  <cols>
    <col min="1" max="1" width="13" style="1" customWidth="1"/>
    <col min="2" max="2" width="14.5" style="1" customWidth="1"/>
    <col min="3" max="3" width="9.5" style="1" customWidth="1"/>
    <col min="4" max="4" width="11.125" style="1" customWidth="1"/>
    <col min="5" max="5" width="13.625" style="1" customWidth="1"/>
    <col min="6" max="6" width="11.125" style="1" customWidth="1"/>
    <col min="7" max="7" width="9.25" style="1" customWidth="1"/>
    <col min="8" max="8" width="10.5" style="1" customWidth="1"/>
    <col min="9" max="10" width="9.625" style="1" customWidth="1"/>
    <col min="11" max="11" width="14.5" style="1" customWidth="1"/>
    <col min="12" max="12" width="6.75" style="1" bestFit="1" customWidth="1"/>
    <col min="13" max="16384" width="9" style="2"/>
  </cols>
  <sheetData>
    <row r="1" spans="1:16" ht="26.25" customHeight="1">
      <c r="A1" s="218" t="s">
        <v>122</v>
      </c>
      <c r="L1" s="52"/>
    </row>
    <row r="2" spans="1:16" ht="36" customHeight="1">
      <c r="A2" s="43" t="s">
        <v>0</v>
      </c>
      <c r="B2" s="508">
        <f>②新規契約算出表!B2</f>
        <v>0</v>
      </c>
      <c r="C2" s="540"/>
      <c r="D2" s="510" t="s">
        <v>140</v>
      </c>
      <c r="E2" s="506">
        <f>②新規契約算出表!E2</f>
        <v>0</v>
      </c>
      <c r="F2" s="506"/>
      <c r="G2" s="506">
        <f>IF(⑤カルテ閲覧のみの契約算出表!G2=" ","",⑤カルテ閲覧のみの契約算出表!G2)</f>
        <v>0</v>
      </c>
      <c r="H2" s="506"/>
      <c r="I2" s="506">
        <f>IF(⑤カルテ閲覧のみの契約算出表!I2=" ","",⑤カルテ閲覧のみの契約算出表!I2)</f>
        <v>0</v>
      </c>
      <c r="J2" s="506"/>
      <c r="K2" s="506" t="s">
        <v>1</v>
      </c>
      <c r="L2" s="506"/>
      <c r="M2" s="2" t="s">
        <v>99</v>
      </c>
      <c r="N2" s="93">
        <f>B2</f>
        <v>0</v>
      </c>
    </row>
    <row r="3" spans="1:16" ht="45.75" customHeight="1" thickBot="1">
      <c r="A3" s="44" t="s">
        <v>141</v>
      </c>
      <c r="B3" s="541">
        <f>②新規契約算出表!B3</f>
        <v>0</v>
      </c>
      <c r="C3" s="540"/>
      <c r="D3" s="511"/>
      <c r="E3" s="506">
        <f>IF(⑤カルテ閲覧のみの契約算出表!E3=" ","",⑤カルテ閲覧のみの契約算出表!E3)</f>
        <v>0</v>
      </c>
      <c r="F3" s="506"/>
      <c r="G3" s="506">
        <f>IF(⑤カルテ閲覧のみの契約算出表!G3=" ","",⑤カルテ閲覧のみの契約算出表!G3)</f>
        <v>0</v>
      </c>
      <c r="H3" s="506"/>
      <c r="I3" s="506">
        <f>IF(⑤カルテ閲覧のみの契約算出表!I3=" ","",⑤カルテ閲覧のみの契約算出表!I3)</f>
        <v>0</v>
      </c>
      <c r="J3" s="506"/>
      <c r="K3" s="506"/>
      <c r="L3" s="506"/>
      <c r="M3" s="96" t="s">
        <v>48</v>
      </c>
      <c r="N3" s="2">
        <f>B3</f>
        <v>0</v>
      </c>
    </row>
    <row r="4" spans="1:16" ht="27.75" customHeight="1" thickBot="1">
      <c r="A4" s="503" t="s">
        <v>11</v>
      </c>
      <c r="B4" s="504"/>
      <c r="C4" s="203"/>
      <c r="D4" s="69" t="s">
        <v>2</v>
      </c>
      <c r="E4" s="208" t="s">
        <v>3</v>
      </c>
      <c r="F4" s="537" t="s">
        <v>171</v>
      </c>
      <c r="G4" s="538"/>
      <c r="H4" s="538"/>
      <c r="I4" s="538"/>
      <c r="J4" s="538"/>
      <c r="K4" s="538"/>
      <c r="L4" s="539"/>
      <c r="M4" s="4" t="s">
        <v>49</v>
      </c>
      <c r="N4" s="5">
        <f>E2</f>
        <v>0</v>
      </c>
      <c r="O4" s="5"/>
      <c r="P4" s="6"/>
    </row>
    <row r="5" spans="1:16" ht="15.6" customHeight="1" thickBot="1">
      <c r="A5" s="29"/>
      <c r="B5" s="20"/>
      <c r="C5" s="97"/>
      <c r="D5" s="20"/>
      <c r="E5" s="23"/>
      <c r="F5" s="33"/>
      <c r="G5" s="34"/>
      <c r="H5" s="34"/>
      <c r="I5" s="34"/>
      <c r="J5" s="34"/>
      <c r="K5"/>
      <c r="L5"/>
      <c r="M5" s="4"/>
      <c r="N5" s="5"/>
      <c r="O5" s="5"/>
    </row>
    <row r="6" spans="1:16" ht="27.6" customHeight="1" thickBot="1">
      <c r="A6" s="29"/>
      <c r="B6" s="45"/>
      <c r="C6" s="97"/>
      <c r="D6" s="20"/>
      <c r="E6" s="23"/>
      <c r="F6" s="451" t="s">
        <v>156</v>
      </c>
      <c r="G6" s="452"/>
      <c r="H6" s="229" t="s">
        <v>88</v>
      </c>
      <c r="I6" s="512" t="s">
        <v>147</v>
      </c>
      <c r="J6" s="513"/>
      <c r="K6"/>
      <c r="L6"/>
      <c r="M6" s="4"/>
      <c r="N6" s="5"/>
      <c r="O6" s="5"/>
      <c r="P6" s="6"/>
    </row>
    <row r="7" spans="1:16" ht="15.6" customHeight="1">
      <c r="A7" s="198" t="s">
        <v>223</v>
      </c>
      <c r="B7" s="2"/>
      <c r="C7" s="20"/>
      <c r="D7" s="20"/>
      <c r="E7" s="23"/>
      <c r="F7" s="31"/>
      <c r="G7"/>
      <c r="H7"/>
      <c r="I7"/>
      <c r="J7"/>
      <c r="L7" s="3"/>
      <c r="M7" s="4"/>
      <c r="N7" s="5"/>
      <c r="O7" s="5"/>
      <c r="P7" s="6"/>
    </row>
    <row r="8" spans="1:16" ht="18" customHeight="1">
      <c r="A8" s="453" t="s">
        <v>127</v>
      </c>
      <c r="B8" s="453"/>
      <c r="C8" s="453"/>
      <c r="D8" s="453"/>
      <c r="E8" s="453" t="s">
        <v>4</v>
      </c>
      <c r="F8" s="453"/>
      <c r="G8" s="453"/>
      <c r="H8" s="453"/>
      <c r="I8" s="453"/>
      <c r="J8" s="453"/>
      <c r="K8" s="453" t="s">
        <v>5</v>
      </c>
      <c r="L8" s="453"/>
      <c r="M8" s="7"/>
    </row>
    <row r="9" spans="1:16" ht="27.75" customHeight="1" thickBot="1">
      <c r="A9" s="525" t="s">
        <v>220</v>
      </c>
      <c r="B9" s="526"/>
      <c r="C9" s="526"/>
      <c r="D9" s="250" t="s">
        <v>221</v>
      </c>
      <c r="E9" s="533" t="s">
        <v>8</v>
      </c>
      <c r="F9" s="535" t="s">
        <v>148</v>
      </c>
      <c r="G9" s="536"/>
      <c r="H9" s="51">
        <v>128000</v>
      </c>
      <c r="I9" s="16" t="s">
        <v>16</v>
      </c>
      <c r="J9" s="40"/>
      <c r="K9" s="51">
        <f>IF($D$10=1,H9,0)</f>
        <v>0</v>
      </c>
      <c r="L9" s="41" t="s">
        <v>6</v>
      </c>
      <c r="M9" s="7"/>
    </row>
    <row r="10" spans="1:16" ht="22.5" customHeight="1" thickBot="1">
      <c r="A10" s="527"/>
      <c r="B10" s="528"/>
      <c r="C10" s="528"/>
      <c r="D10" s="229" t="s">
        <v>88</v>
      </c>
      <c r="E10" s="534"/>
      <c r="F10" s="535" t="s">
        <v>149</v>
      </c>
      <c r="G10" s="536"/>
      <c r="H10" s="54">
        <v>32000</v>
      </c>
      <c r="I10" s="50" t="s">
        <v>6</v>
      </c>
      <c r="J10" s="16"/>
      <c r="K10" s="51">
        <f>IF($D$10=2,H10,0)</f>
        <v>0</v>
      </c>
      <c r="L10" s="41" t="s">
        <v>6</v>
      </c>
      <c r="M10" s="137">
        <f>K9+K10</f>
        <v>0</v>
      </c>
      <c r="O10" s="8"/>
    </row>
    <row r="11" spans="1:16" ht="34.5" customHeight="1" thickBot="1">
      <c r="A11" s="530" t="s">
        <v>174</v>
      </c>
      <c r="B11" s="531"/>
      <c r="C11" s="532"/>
      <c r="D11" s="246"/>
      <c r="E11" s="163"/>
      <c r="F11" s="204" t="s">
        <v>18</v>
      </c>
      <c r="G11" s="226" t="s">
        <v>238</v>
      </c>
      <c r="H11" s="241"/>
      <c r="I11" s="242"/>
      <c r="J11" s="243"/>
      <c r="K11" s="241"/>
      <c r="L11" s="205"/>
      <c r="M11" s="22"/>
      <c r="O11" s="8"/>
    </row>
    <row r="12" spans="1:16" ht="34.5" customHeight="1">
      <c r="A12" s="497" t="s">
        <v>232</v>
      </c>
      <c r="B12" s="498"/>
      <c r="C12" s="498"/>
      <c r="D12" s="499"/>
      <c r="E12" s="163" t="s">
        <v>8</v>
      </c>
      <c r="F12" s="251">
        <v>120000</v>
      </c>
      <c r="G12" s="50" t="s">
        <v>6</v>
      </c>
      <c r="H12" s="529"/>
      <c r="I12" s="529"/>
      <c r="J12" s="529"/>
      <c r="K12" s="51">
        <f>IF(OR($H$6=1,$H$6=2),F12,0)</f>
        <v>0</v>
      </c>
      <c r="L12" s="41" t="s">
        <v>16</v>
      </c>
      <c r="M12" s="22"/>
      <c r="O12" s="8"/>
    </row>
    <row r="13" spans="1:16" ht="26.25" customHeight="1">
      <c r="A13" s="549" t="s">
        <v>146</v>
      </c>
      <c r="B13" s="549"/>
      <c r="C13" s="549"/>
      <c r="D13" s="549"/>
      <c r="E13" s="438" t="s">
        <v>157</v>
      </c>
      <c r="F13" s="461"/>
      <c r="G13" s="461"/>
      <c r="H13" s="461"/>
      <c r="I13" s="461"/>
      <c r="J13" s="462"/>
      <c r="K13" s="42">
        <f>SUM(K9:K12)</f>
        <v>0</v>
      </c>
      <c r="L13" s="205" t="s">
        <v>6</v>
      </c>
      <c r="M13" s="22"/>
      <c r="O13" s="8"/>
    </row>
    <row r="14" spans="1:16">
      <c r="A14" s="101"/>
      <c r="B14" s="101"/>
      <c r="C14" s="102"/>
      <c r="D14" s="103"/>
      <c r="E14" s="104"/>
      <c r="F14" s="104"/>
      <c r="G14" s="104"/>
      <c r="H14" s="102"/>
      <c r="I14" s="105"/>
      <c r="J14" s="99"/>
      <c r="K14" s="28"/>
      <c r="L14" s="100"/>
      <c r="M14" s="22"/>
      <c r="O14" s="8"/>
    </row>
    <row r="15" spans="1:16" s="38" customFormat="1" ht="28.5" customHeight="1">
      <c r="A15" s="553" t="s">
        <v>255</v>
      </c>
      <c r="B15" s="553"/>
      <c r="C15" s="553"/>
      <c r="D15" s="553"/>
      <c r="E15" s="553"/>
      <c r="F15" s="553"/>
      <c r="G15" s="553"/>
      <c r="H15" s="553"/>
      <c r="I15" s="553"/>
      <c r="J15" s="553"/>
      <c r="K15" s="553"/>
      <c r="L15" s="553"/>
      <c r="M15" s="37"/>
      <c r="O15" s="8"/>
    </row>
    <row r="16" spans="1:16" ht="18.75" customHeight="1" thickBot="1">
      <c r="A16" s="453" t="s">
        <v>118</v>
      </c>
      <c r="B16" s="453"/>
      <c r="C16" s="453"/>
      <c r="D16" s="453"/>
      <c r="E16" s="453" t="s">
        <v>4</v>
      </c>
      <c r="F16" s="453"/>
      <c r="G16" s="453"/>
      <c r="H16" s="453"/>
      <c r="I16" s="453"/>
      <c r="J16" s="453"/>
      <c r="K16" s="453" t="s">
        <v>5</v>
      </c>
      <c r="L16" s="453"/>
      <c r="M16" s="22"/>
      <c r="O16" s="8"/>
    </row>
    <row r="17" spans="1:15" ht="27.75" customHeight="1" thickBot="1">
      <c r="A17" s="545" t="s">
        <v>233</v>
      </c>
      <c r="B17" s="515"/>
      <c r="C17" s="515"/>
      <c r="D17" s="515"/>
      <c r="E17" s="200" t="s">
        <v>224</v>
      </c>
      <c r="F17" s="98"/>
      <c r="G17" s="200" t="s">
        <v>225</v>
      </c>
      <c r="H17" s="98"/>
      <c r="I17" s="200" t="s">
        <v>226</v>
      </c>
      <c r="J17" s="98"/>
      <c r="K17" s="550"/>
      <c r="L17" s="551"/>
      <c r="M17" s="22"/>
      <c r="O17" s="8"/>
    </row>
    <row r="18" spans="1:15" ht="19.5" customHeight="1">
      <c r="A18" s="517"/>
      <c r="B18" s="518"/>
      <c r="C18" s="518"/>
      <c r="D18" s="518"/>
      <c r="E18" s="552" t="s">
        <v>229</v>
      </c>
      <c r="F18" s="552"/>
      <c r="G18" s="552"/>
      <c r="H18" s="552"/>
      <c r="I18" s="552"/>
      <c r="J18" s="552"/>
      <c r="K18" s="51">
        <f>F17*257000</f>
        <v>0</v>
      </c>
      <c r="L18" s="46" t="s">
        <v>6</v>
      </c>
      <c r="M18" s="22"/>
      <c r="O18" s="8"/>
    </row>
    <row r="19" spans="1:15" ht="19.5" customHeight="1">
      <c r="A19" s="517"/>
      <c r="B19" s="518"/>
      <c r="C19" s="518"/>
      <c r="D19" s="518"/>
      <c r="E19" s="552" t="s">
        <v>230</v>
      </c>
      <c r="F19" s="552"/>
      <c r="G19" s="552"/>
      <c r="H19" s="552"/>
      <c r="I19" s="552"/>
      <c r="J19" s="552"/>
      <c r="K19" s="51">
        <f>H17*100000</f>
        <v>0</v>
      </c>
      <c r="L19" s="46" t="s">
        <v>6</v>
      </c>
      <c r="M19" s="22"/>
      <c r="O19" s="8"/>
    </row>
    <row r="20" spans="1:15" ht="19.5" customHeight="1">
      <c r="A20" s="517"/>
      <c r="B20" s="518"/>
      <c r="C20" s="518"/>
      <c r="D20" s="518"/>
      <c r="E20" s="552" t="s">
        <v>231</v>
      </c>
      <c r="F20" s="552"/>
      <c r="G20" s="552"/>
      <c r="H20" s="552"/>
      <c r="I20" s="552"/>
      <c r="J20" s="552"/>
      <c r="K20" s="51">
        <f>J17*22000</f>
        <v>0</v>
      </c>
      <c r="L20" s="46" t="s">
        <v>6</v>
      </c>
      <c r="M20" s="22"/>
      <c r="O20" s="8"/>
    </row>
    <row r="21" spans="1:15" ht="32.450000000000003" customHeight="1">
      <c r="A21" s="542" t="s">
        <v>235</v>
      </c>
      <c r="B21" s="543"/>
      <c r="C21" s="543"/>
      <c r="D21" s="544"/>
      <c r="E21" s="438" t="s">
        <v>157</v>
      </c>
      <c r="F21" s="461"/>
      <c r="G21" s="461"/>
      <c r="H21" s="461"/>
      <c r="I21" s="461"/>
      <c r="J21" s="462"/>
      <c r="K21" s="42">
        <f>SUM(K18:K20)</f>
        <v>0</v>
      </c>
      <c r="L21" s="206" t="s">
        <v>6</v>
      </c>
      <c r="M21" s="9"/>
      <c r="N21" s="10"/>
      <c r="O21" s="8"/>
    </row>
    <row r="22" spans="1:15">
      <c r="A22" s="24"/>
      <c r="B22" s="24"/>
      <c r="C22" s="24"/>
      <c r="D22" s="24"/>
      <c r="E22" s="25"/>
      <c r="F22" s="26"/>
      <c r="G22" s="26"/>
      <c r="H22" s="26"/>
      <c r="I22" s="26"/>
      <c r="J22" s="26"/>
      <c r="K22" s="28"/>
      <c r="L22" s="27"/>
      <c r="N22" s="8"/>
      <c r="O22" s="8"/>
    </row>
    <row r="23" spans="1:15" ht="24" customHeight="1" thickBot="1">
      <c r="A23" s="20"/>
      <c r="B23" s="2"/>
      <c r="C23" s="2"/>
      <c r="D23" s="2"/>
      <c r="E23" s="2"/>
      <c r="F23" s="23"/>
      <c r="G23" s="2"/>
      <c r="H23" s="39"/>
      <c r="I23"/>
      <c r="J23" s="32"/>
      <c r="K23"/>
      <c r="L23" s="12"/>
      <c r="N23" s="8"/>
      <c r="O23" s="8"/>
    </row>
    <row r="24" spans="1:15" ht="29.25" customHeight="1" thickTop="1" thickBot="1">
      <c r="A24" s="546" t="s">
        <v>159</v>
      </c>
      <c r="B24" s="547"/>
      <c r="C24" s="547"/>
      <c r="D24" s="547"/>
      <c r="E24" s="547"/>
      <c r="F24" s="547"/>
      <c r="G24" s="547"/>
      <c r="H24" s="547"/>
      <c r="I24" s="547"/>
      <c r="J24" s="547"/>
      <c r="K24" s="547"/>
      <c r="L24" s="548"/>
      <c r="N24" s="8"/>
      <c r="O24" s="8"/>
    </row>
    <row r="25" spans="1:15" ht="14.25" thickTop="1">
      <c r="A25" s="14"/>
      <c r="B25" s="17"/>
      <c r="C25" s="14"/>
      <c r="D25" s="14"/>
      <c r="E25" s="14"/>
      <c r="F25" s="14"/>
      <c r="G25" s="14"/>
      <c r="H25" s="14"/>
      <c r="I25" s="14"/>
      <c r="J25" s="14"/>
      <c r="K25" s="14"/>
      <c r="L25" s="14"/>
    </row>
    <row r="26" spans="1:15">
      <c r="A26" s="14"/>
      <c r="B26" s="14"/>
      <c r="C26" s="14"/>
      <c r="D26" s="14"/>
      <c r="E26" s="14"/>
      <c r="F26" s="14"/>
      <c r="G26" s="14"/>
      <c r="H26" s="14"/>
      <c r="I26" s="14"/>
      <c r="J26" s="14"/>
      <c r="K26" s="14"/>
      <c r="L26" s="14"/>
    </row>
    <row r="27" spans="1:15">
      <c r="A27" s="14"/>
      <c r="B27" s="14"/>
      <c r="C27" s="14"/>
      <c r="D27" s="14"/>
      <c r="E27" s="14"/>
      <c r="F27" s="14"/>
      <c r="G27" s="14"/>
      <c r="H27" s="14"/>
      <c r="I27" s="14"/>
      <c r="J27" s="14"/>
      <c r="K27" s="14"/>
      <c r="L27" s="14"/>
    </row>
    <row r="28" spans="1:15">
      <c r="A28" s="14"/>
      <c r="B28" s="14"/>
      <c r="C28" s="14"/>
      <c r="D28" s="14"/>
      <c r="E28" s="14"/>
      <c r="F28" s="14"/>
      <c r="G28" s="14"/>
      <c r="H28" s="14"/>
      <c r="I28" s="14"/>
      <c r="J28" s="14"/>
      <c r="K28" s="14"/>
      <c r="L28" s="14"/>
    </row>
    <row r="29" spans="1:15">
      <c r="B29" s="14"/>
    </row>
  </sheetData>
  <mergeCells count="33">
    <mergeCell ref="A21:D21"/>
    <mergeCell ref="E21:J21"/>
    <mergeCell ref="A17:D20"/>
    <mergeCell ref="A24:L24"/>
    <mergeCell ref="A13:D13"/>
    <mergeCell ref="E13:J13"/>
    <mergeCell ref="K17:L17"/>
    <mergeCell ref="E18:J18"/>
    <mergeCell ref="E20:J20"/>
    <mergeCell ref="A15:L15"/>
    <mergeCell ref="E19:J19"/>
    <mergeCell ref="A4:B4"/>
    <mergeCell ref="F4:L4"/>
    <mergeCell ref="B2:C2"/>
    <mergeCell ref="D2:D3"/>
    <mergeCell ref="E2:J3"/>
    <mergeCell ref="K2:L3"/>
    <mergeCell ref="B3:C3"/>
    <mergeCell ref="K8:L8"/>
    <mergeCell ref="E9:E10"/>
    <mergeCell ref="F9:G9"/>
    <mergeCell ref="F10:G10"/>
    <mergeCell ref="A16:D16"/>
    <mergeCell ref="E16:J16"/>
    <mergeCell ref="K16:L16"/>
    <mergeCell ref="F6:G6"/>
    <mergeCell ref="A9:C10"/>
    <mergeCell ref="A8:D8"/>
    <mergeCell ref="E8:J8"/>
    <mergeCell ref="A12:D12"/>
    <mergeCell ref="H12:J12"/>
    <mergeCell ref="I6:J6"/>
    <mergeCell ref="A11:C11"/>
  </mergeCells>
  <phoneticPr fontId="2"/>
  <dataValidations count="2">
    <dataValidation type="list" allowBlank="1" showInputMessage="1" showErrorMessage="1" sqref="G11" xr:uid="{00000000-0002-0000-0100-000000000000}">
      <formula1>" 　,有,無"</formula1>
    </dataValidation>
    <dataValidation type="list" allowBlank="1" showInputMessage="1" showErrorMessage="1" sqref="H6 D10" xr:uid="{CC2A997D-6A50-4E07-8005-F1F489548E5C}">
      <formula1>" 　,1,2"</formula1>
    </dataValidation>
  </dataValidations>
  <pageMargins left="0.70866141732283472" right="0.70866141732283472" top="0.55118110236220474" bottom="0.19685039370078741" header="0.31496062992125984" footer="0.31496062992125984"/>
  <pageSetup paperSize="9" scale="66" fitToHeight="0" orientation="portrait" r:id="rId1"/>
  <headerFooter>
    <oddFooter>&amp;RR6 &amp;A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O35"/>
  <sheetViews>
    <sheetView view="pageBreakPreview" zoomScale="85" zoomScaleSheetLayoutView="85" workbookViewId="0">
      <selection activeCell="Q15" sqref="Q15"/>
    </sheetView>
  </sheetViews>
  <sheetFormatPr defaultColWidth="9" defaultRowHeight="13.5"/>
  <cols>
    <col min="1" max="1" width="13" style="1" customWidth="1"/>
    <col min="2" max="2" width="13.5" style="1" customWidth="1"/>
    <col min="3" max="3" width="9" style="1" customWidth="1"/>
    <col min="4" max="4" width="11.125" style="1" customWidth="1"/>
    <col min="5" max="5" width="13.625" style="1" customWidth="1"/>
    <col min="6" max="6" width="10.25" style="1" customWidth="1"/>
    <col min="7" max="7" width="9.25" style="1" customWidth="1"/>
    <col min="8" max="9" width="9.625" style="1" customWidth="1"/>
    <col min="10" max="10" width="9.375" style="1" customWidth="1"/>
    <col min="11" max="11" width="12" style="1" customWidth="1"/>
    <col min="12" max="12" width="7.375" style="1" customWidth="1"/>
    <col min="13" max="16384" width="9" style="2"/>
  </cols>
  <sheetData>
    <row r="1" spans="1:15" ht="36.75" customHeight="1">
      <c r="A1" s="219" t="s">
        <v>21</v>
      </c>
      <c r="G1" s="53"/>
      <c r="J1" s="199"/>
      <c r="K1" s="199"/>
      <c r="L1" s="199"/>
    </row>
    <row r="2" spans="1:15" ht="42" customHeight="1">
      <c r="A2" s="43" t="s">
        <v>0</v>
      </c>
      <c r="B2" s="508">
        <f>③継続契約算出表!B2:C2</f>
        <v>0</v>
      </c>
      <c r="C2" s="540"/>
      <c r="D2" s="510" t="s">
        <v>142</v>
      </c>
      <c r="E2" s="506">
        <f>③継続契約算出表!E2:J3</f>
        <v>0</v>
      </c>
      <c r="F2" s="506"/>
      <c r="G2" s="506"/>
      <c r="H2" s="506"/>
      <c r="I2" s="506"/>
      <c r="J2" s="506"/>
      <c r="K2" s="506" t="s">
        <v>1</v>
      </c>
      <c r="L2" s="506"/>
    </row>
    <row r="3" spans="1:15" ht="42" customHeight="1">
      <c r="A3" s="44" t="s">
        <v>138</v>
      </c>
      <c r="B3" s="564">
        <f>③継続契約算出表!B3:C3</f>
        <v>0</v>
      </c>
      <c r="C3" s="564"/>
      <c r="D3" s="511"/>
      <c r="E3" s="506"/>
      <c r="F3" s="506"/>
      <c r="G3" s="506"/>
      <c r="H3" s="506"/>
      <c r="I3" s="506"/>
      <c r="J3" s="506"/>
      <c r="K3" s="506"/>
      <c r="L3" s="506"/>
    </row>
    <row r="4" spans="1:15" ht="7.15" customHeight="1" thickBot="1">
      <c r="A4" s="155"/>
      <c r="B4" s="156"/>
      <c r="C4" s="156"/>
      <c r="D4" s="157"/>
      <c r="E4" s="158"/>
      <c r="F4" s="158"/>
      <c r="G4" s="158"/>
      <c r="H4" s="158"/>
      <c r="I4" s="158"/>
      <c r="J4" s="158"/>
      <c r="K4" s="158"/>
      <c r="L4" s="158"/>
    </row>
    <row r="5" spans="1:15" ht="27.75" customHeight="1" thickBot="1">
      <c r="A5" s="505"/>
      <c r="B5" s="505"/>
      <c r="C5" s="47"/>
      <c r="D5" s="48"/>
      <c r="E5" s="49"/>
      <c r="F5" s="49"/>
      <c r="G5" s="451" t="s">
        <v>156</v>
      </c>
      <c r="H5" s="452"/>
      <c r="I5" s="229" t="s">
        <v>88</v>
      </c>
      <c r="J5" s="512" t="s">
        <v>147</v>
      </c>
      <c r="K5" s="513"/>
      <c r="L5" s="12"/>
      <c r="M5" s="4"/>
    </row>
    <row r="6" spans="1:15" ht="7.15" customHeight="1">
      <c r="A6" s="73"/>
      <c r="B6" s="55"/>
      <c r="C6" s="55"/>
      <c r="D6" s="29"/>
      <c r="E6" s="29"/>
      <c r="F6" s="29"/>
      <c r="G6" s="29"/>
      <c r="H6" s="29"/>
      <c r="I6" s="29"/>
      <c r="J6" s="29"/>
      <c r="K6" s="56"/>
      <c r="L6" s="56"/>
    </row>
    <row r="7" spans="1:15" ht="20.25" customHeight="1">
      <c r="A7" s="453" t="s">
        <v>128</v>
      </c>
      <c r="B7" s="453"/>
      <c r="C7" s="453"/>
      <c r="D7" s="453"/>
      <c r="E7" s="561" t="s">
        <v>4</v>
      </c>
      <c r="F7" s="562"/>
      <c r="G7" s="562"/>
      <c r="H7" s="562"/>
      <c r="I7" s="563"/>
      <c r="J7" s="561" t="s">
        <v>5</v>
      </c>
      <c r="K7" s="563"/>
      <c r="L7" s="2"/>
    </row>
    <row r="8" spans="1:15" ht="34.5" customHeight="1" thickBot="1">
      <c r="A8" s="565" t="s">
        <v>167</v>
      </c>
      <c r="B8" s="566"/>
      <c r="C8" s="566"/>
      <c r="D8" s="566"/>
      <c r="E8" s="575" t="s">
        <v>168</v>
      </c>
      <c r="F8" s="215" t="s">
        <v>14</v>
      </c>
      <c r="G8" s="215" t="s">
        <v>160</v>
      </c>
      <c r="H8" s="215" t="s">
        <v>22</v>
      </c>
      <c r="I8" s="215" t="s">
        <v>23</v>
      </c>
      <c r="J8" s="559" t="s">
        <v>98</v>
      </c>
      <c r="K8" s="560"/>
      <c r="L8" s="2"/>
    </row>
    <row r="9" spans="1:15" ht="34.5" customHeight="1" thickBot="1">
      <c r="A9" s="567"/>
      <c r="B9" s="568"/>
      <c r="C9" s="568"/>
      <c r="D9" s="568"/>
      <c r="E9" s="576"/>
      <c r="F9" s="216">
        <v>0</v>
      </c>
      <c r="G9" s="216">
        <v>0</v>
      </c>
      <c r="H9" s="216">
        <v>0</v>
      </c>
      <c r="I9" s="217">
        <f>IFERROR(F9*1+G9*2+H9*3,"-")</f>
        <v>0</v>
      </c>
      <c r="J9" s="154">
        <f>I9*1000</f>
        <v>0</v>
      </c>
      <c r="K9" s="41" t="s">
        <v>10</v>
      </c>
      <c r="L9" s="2"/>
    </row>
    <row r="10" spans="1:15" ht="34.5" customHeight="1" thickBot="1">
      <c r="A10" s="569"/>
      <c r="B10" s="570"/>
      <c r="C10" s="570"/>
      <c r="D10" s="570"/>
      <c r="E10" s="239" t="s">
        <v>172</v>
      </c>
      <c r="F10" s="574" t="s">
        <v>157</v>
      </c>
      <c r="G10" s="555"/>
      <c r="H10" s="555"/>
      <c r="I10" s="556"/>
      <c r="J10" s="161">
        <f>IFERROR(E10*J9,0)</f>
        <v>0</v>
      </c>
      <c r="K10" s="205" t="s">
        <v>52</v>
      </c>
      <c r="L10" s="2"/>
    </row>
    <row r="11" spans="1:15" ht="34.5" hidden="1" customHeight="1">
      <c r="A11" s="194"/>
      <c r="B11" s="193"/>
      <c r="C11" s="193"/>
      <c r="D11" s="193"/>
      <c r="L11" s="2"/>
    </row>
    <row r="12" spans="1:15" ht="18.75" customHeight="1">
      <c r="A12" s="571"/>
      <c r="B12" s="390"/>
      <c r="C12" s="390"/>
      <c r="D12" s="390"/>
      <c r="E12" s="390"/>
      <c r="F12" s="390"/>
      <c r="G12" s="390"/>
      <c r="H12" s="390"/>
      <c r="I12" s="390"/>
      <c r="J12" s="390"/>
      <c r="K12" s="390"/>
      <c r="L12" s="390"/>
      <c r="M12" s="22"/>
    </row>
    <row r="13" spans="1:15" ht="22.5" customHeight="1">
      <c r="A13" s="220" t="s">
        <v>136</v>
      </c>
      <c r="B13" s="107"/>
      <c r="C13" s="107"/>
      <c r="D13" s="107"/>
      <c r="E13" s="107"/>
      <c r="F13" s="107"/>
      <c r="G13" s="107"/>
      <c r="H13" s="107"/>
      <c r="I13" s="107"/>
      <c r="J13" s="107"/>
      <c r="K13" s="107"/>
      <c r="L13" s="107"/>
      <c r="M13" s="22"/>
    </row>
    <row r="14" spans="1:15" ht="15" thickBot="1">
      <c r="A14" s="453" t="s">
        <v>123</v>
      </c>
      <c r="B14" s="453"/>
      <c r="C14" s="453"/>
      <c r="D14" s="453"/>
      <c r="E14" s="453" t="s">
        <v>4</v>
      </c>
      <c r="F14" s="453"/>
      <c r="G14" s="453"/>
      <c r="H14" s="453"/>
      <c r="I14" s="453"/>
      <c r="J14" s="453"/>
      <c r="K14" s="453" t="s">
        <v>5</v>
      </c>
      <c r="L14" s="453"/>
      <c r="M14" s="15"/>
      <c r="N14" s="13"/>
      <c r="O14" s="13"/>
    </row>
    <row r="15" spans="1:15" ht="36.75" customHeight="1" thickBot="1">
      <c r="A15" s="480" t="s">
        <v>213</v>
      </c>
      <c r="B15" s="481"/>
      <c r="C15" s="481"/>
      <c r="D15" s="524"/>
      <c r="E15" s="200" t="s">
        <v>162</v>
      </c>
      <c r="F15" s="201">
        <v>5</v>
      </c>
      <c r="G15" s="572" t="s">
        <v>55</v>
      </c>
      <c r="H15" s="573"/>
      <c r="I15" s="110" t="s">
        <v>24</v>
      </c>
      <c r="J15" s="9"/>
      <c r="K15" s="2"/>
      <c r="L15" s="2"/>
    </row>
    <row r="16" spans="1:15" ht="42" customHeight="1" thickBot="1">
      <c r="A16" s="482"/>
      <c r="B16" s="483"/>
      <c r="C16" s="483"/>
      <c r="D16" s="554"/>
      <c r="E16" s="230" t="s">
        <v>56</v>
      </c>
      <c r="F16" s="582"/>
      <c r="G16" s="583"/>
      <c r="H16" s="583"/>
      <c r="I16" s="583"/>
      <c r="J16" s="583"/>
      <c r="K16" s="583"/>
      <c r="L16" s="584"/>
      <c r="M16" s="9"/>
    </row>
    <row r="17" spans="1:15" ht="28.5" customHeight="1" thickBot="1">
      <c r="A17" s="187"/>
      <c r="B17" s="432"/>
      <c r="C17" s="432"/>
      <c r="D17" s="227"/>
      <c r="E17" s="454" t="s">
        <v>179</v>
      </c>
      <c r="F17" s="455"/>
      <c r="G17" s="455"/>
      <c r="H17" s="455"/>
      <c r="I17" s="455"/>
      <c r="J17" s="455"/>
      <c r="K17" s="231">
        <f>IF(D18=1,$F$15*6000,0)</f>
        <v>0</v>
      </c>
      <c r="L17" s="211" t="s">
        <v>19</v>
      </c>
      <c r="M17" s="9"/>
    </row>
    <row r="18" spans="1:15" ht="28.5" customHeight="1" thickBot="1">
      <c r="A18" s="187"/>
      <c r="B18" s="434"/>
      <c r="C18" s="434"/>
      <c r="D18" s="245"/>
      <c r="E18" s="477" t="s">
        <v>184</v>
      </c>
      <c r="F18" s="454"/>
      <c r="G18" s="454"/>
      <c r="H18" s="454"/>
      <c r="I18" s="454"/>
      <c r="J18" s="454"/>
      <c r="K18" s="51">
        <f>IF(D18=2,$F$15*0.8*5000,0)</f>
        <v>0</v>
      </c>
      <c r="L18" s="211" t="s">
        <v>19</v>
      </c>
      <c r="M18" s="9"/>
    </row>
    <row r="19" spans="1:15" ht="28.5" customHeight="1">
      <c r="A19" s="463" t="s">
        <v>212</v>
      </c>
      <c r="B19" s="465" t="s">
        <v>150</v>
      </c>
      <c r="C19" s="465"/>
      <c r="D19" s="464"/>
      <c r="E19" s="466" t="s">
        <v>97</v>
      </c>
      <c r="F19" s="466"/>
      <c r="G19" s="466"/>
      <c r="H19" s="466"/>
      <c r="I19" s="466"/>
      <c r="J19" s="467"/>
      <c r="K19" s="51">
        <f>IF($I$5=1,$F$15*3000,0)</f>
        <v>0</v>
      </c>
      <c r="L19" s="211" t="s">
        <v>19</v>
      </c>
      <c r="M19" s="9"/>
    </row>
    <row r="20" spans="1:15" ht="28.5" customHeight="1">
      <c r="A20" s="464"/>
      <c r="B20" s="465" t="s">
        <v>151</v>
      </c>
      <c r="C20" s="465"/>
      <c r="D20" s="465"/>
      <c r="E20" s="466" t="s">
        <v>101</v>
      </c>
      <c r="F20" s="466"/>
      <c r="G20" s="466"/>
      <c r="H20" s="466"/>
      <c r="I20" s="466"/>
      <c r="J20" s="467"/>
      <c r="K20" s="51">
        <f>IF($I$5=2,$F$15*1000,0)</f>
        <v>0</v>
      </c>
      <c r="L20" s="211" t="s">
        <v>19</v>
      </c>
      <c r="M20" s="9"/>
    </row>
    <row r="21" spans="1:15" ht="28.5" customHeight="1">
      <c r="A21" s="470" t="s">
        <v>155</v>
      </c>
      <c r="B21" s="549"/>
      <c r="C21" s="549"/>
      <c r="D21" s="549"/>
      <c r="E21" s="438" t="s">
        <v>157</v>
      </c>
      <c r="F21" s="555"/>
      <c r="G21" s="555"/>
      <c r="H21" s="555"/>
      <c r="I21" s="555"/>
      <c r="J21" s="556"/>
      <c r="K21" s="42">
        <f>SUM(K17:K20)</f>
        <v>0</v>
      </c>
      <c r="L21" s="210" t="s">
        <v>19</v>
      </c>
      <c r="M21" s="9"/>
    </row>
    <row r="22" spans="1:15" ht="14.25">
      <c r="A22" s="24"/>
      <c r="B22" s="24"/>
      <c r="C22" s="24"/>
      <c r="D22" s="24"/>
      <c r="E22" s="25"/>
      <c r="F22" s="26"/>
      <c r="G22" s="26"/>
      <c r="H22" s="26"/>
      <c r="I22" s="26"/>
      <c r="J22" s="26"/>
      <c r="K22" s="28"/>
      <c r="L22" s="27"/>
      <c r="M22" s="9"/>
    </row>
    <row r="23" spans="1:15" ht="25.5" customHeight="1">
      <c r="A23" s="220" t="s">
        <v>137</v>
      </c>
      <c r="B23" s="109"/>
      <c r="C23" s="109"/>
      <c r="D23" s="109"/>
      <c r="E23" s="109"/>
      <c r="F23" s="109"/>
      <c r="G23" s="109"/>
      <c r="H23" s="109"/>
      <c r="I23" s="107"/>
      <c r="J23" s="109"/>
      <c r="K23" s="109"/>
      <c r="L23" s="109"/>
      <c r="M23" s="22"/>
    </row>
    <row r="24" spans="1:15" ht="15" thickBot="1">
      <c r="A24" s="453" t="s">
        <v>123</v>
      </c>
      <c r="B24" s="453"/>
      <c r="C24" s="453"/>
      <c r="D24" s="453"/>
      <c r="E24" s="453" t="s">
        <v>4</v>
      </c>
      <c r="F24" s="453"/>
      <c r="G24" s="453"/>
      <c r="H24" s="453"/>
      <c r="I24" s="453"/>
      <c r="J24" s="453"/>
      <c r="K24" s="453" t="s">
        <v>5</v>
      </c>
      <c r="L24" s="453"/>
      <c r="M24" s="15"/>
      <c r="N24" s="13"/>
      <c r="O24" s="13"/>
    </row>
    <row r="25" spans="1:15" ht="36.75" customHeight="1" thickBot="1">
      <c r="A25" s="480" t="s">
        <v>214</v>
      </c>
      <c r="B25" s="481"/>
      <c r="C25" s="481"/>
      <c r="D25" s="524"/>
      <c r="E25" s="200" t="s">
        <v>162</v>
      </c>
      <c r="F25" s="202">
        <v>2</v>
      </c>
      <c r="G25" s="557" t="s">
        <v>54</v>
      </c>
      <c r="H25" s="558"/>
      <c r="I25" s="110" t="s">
        <v>24</v>
      </c>
      <c r="J25" s="212" t="s">
        <v>53</v>
      </c>
      <c r="K25" s="160">
        <f>IFERROR(F25*I25,0)</f>
        <v>0</v>
      </c>
      <c r="L25" s="213" t="s">
        <v>26</v>
      </c>
      <c r="M25" s="9"/>
    </row>
    <row r="26" spans="1:15" ht="38.25" customHeight="1" thickBot="1">
      <c r="A26" s="482"/>
      <c r="B26" s="483"/>
      <c r="C26" s="483"/>
      <c r="D26" s="554"/>
      <c r="E26" s="232" t="s">
        <v>25</v>
      </c>
      <c r="F26" s="582"/>
      <c r="G26" s="583"/>
      <c r="H26" s="583"/>
      <c r="I26" s="583"/>
      <c r="J26" s="583"/>
      <c r="K26" s="583"/>
      <c r="L26" s="584"/>
      <c r="M26" s="9"/>
    </row>
    <row r="27" spans="1:15" ht="28.5" customHeight="1" thickBot="1">
      <c r="A27" s="187"/>
      <c r="B27" s="432"/>
      <c r="C27" s="432"/>
      <c r="D27" s="227"/>
      <c r="E27" s="454" t="s">
        <v>179</v>
      </c>
      <c r="F27" s="455"/>
      <c r="G27" s="455"/>
      <c r="H27" s="455"/>
      <c r="I27" s="455"/>
      <c r="J27" s="455"/>
      <c r="K27" s="231">
        <f>IF(D28=1,$K$25*6000,0)</f>
        <v>0</v>
      </c>
      <c r="L27" s="211" t="s">
        <v>15</v>
      </c>
      <c r="M27" s="9"/>
    </row>
    <row r="28" spans="1:15" ht="28.5" customHeight="1" thickBot="1">
      <c r="A28" s="187"/>
      <c r="B28" s="434"/>
      <c r="C28" s="434"/>
      <c r="D28" s="245"/>
      <c r="E28" s="477" t="s">
        <v>184</v>
      </c>
      <c r="F28" s="454"/>
      <c r="G28" s="454"/>
      <c r="H28" s="454"/>
      <c r="I28" s="454"/>
      <c r="J28" s="454"/>
      <c r="K28" s="51">
        <f>IF(D28=2,$K$25*0.8*5000,0)</f>
        <v>0</v>
      </c>
      <c r="L28" s="46" t="s">
        <v>15</v>
      </c>
      <c r="M28" s="9"/>
    </row>
    <row r="29" spans="1:15" ht="28.5" customHeight="1">
      <c r="A29" s="463" t="s">
        <v>212</v>
      </c>
      <c r="B29" s="530" t="s">
        <v>150</v>
      </c>
      <c r="C29" s="531"/>
      <c r="D29" s="588"/>
      <c r="E29" s="466" t="s">
        <v>97</v>
      </c>
      <c r="F29" s="466"/>
      <c r="G29" s="466"/>
      <c r="H29" s="466"/>
      <c r="I29" s="466"/>
      <c r="J29" s="467"/>
      <c r="K29" s="51">
        <f>IF($I$5=1,$K$25*3000,0)</f>
        <v>0</v>
      </c>
      <c r="L29" s="46" t="s">
        <v>15</v>
      </c>
      <c r="M29" s="9"/>
    </row>
    <row r="30" spans="1:15" ht="28.5" customHeight="1">
      <c r="A30" s="464"/>
      <c r="B30" s="465" t="s">
        <v>151</v>
      </c>
      <c r="C30" s="465"/>
      <c r="D30" s="465"/>
      <c r="E30" s="466" t="s">
        <v>101</v>
      </c>
      <c r="F30" s="466"/>
      <c r="G30" s="466"/>
      <c r="H30" s="466"/>
      <c r="I30" s="466"/>
      <c r="J30" s="467"/>
      <c r="K30" s="51">
        <f>IF($I$5=2,$K$25*1000,0)</f>
        <v>0</v>
      </c>
      <c r="L30" s="46" t="s">
        <v>15</v>
      </c>
      <c r="M30" s="9"/>
    </row>
    <row r="31" spans="1:15" ht="28.5" customHeight="1" thickBot="1">
      <c r="A31" s="585" t="s">
        <v>153</v>
      </c>
      <c r="B31" s="586"/>
      <c r="C31" s="586"/>
      <c r="D31" s="587"/>
      <c r="E31" s="577" t="s">
        <v>161</v>
      </c>
      <c r="F31" s="578"/>
      <c r="G31" s="578"/>
      <c r="H31" s="578"/>
      <c r="I31" s="578"/>
      <c r="J31" s="579"/>
      <c r="K31" s="42">
        <f>SUM(K27:K30)</f>
        <v>0</v>
      </c>
      <c r="L31" s="214" t="s">
        <v>15</v>
      </c>
      <c r="M31" s="9"/>
    </row>
    <row r="32" spans="1:15" ht="30" customHeight="1" thickBot="1">
      <c r="A32" s="577" t="s">
        <v>154</v>
      </c>
      <c r="B32" s="580"/>
      <c r="C32" s="581"/>
      <c r="D32" s="169" t="s">
        <v>103</v>
      </c>
      <c r="E32" s="577" t="s">
        <v>157</v>
      </c>
      <c r="F32" s="578"/>
      <c r="G32" s="578"/>
      <c r="H32" s="578"/>
      <c r="I32" s="578"/>
      <c r="J32" s="579"/>
      <c r="K32" s="42">
        <f>IFERROR(K31*D32,0)</f>
        <v>0</v>
      </c>
      <c r="L32" s="214" t="s">
        <v>16</v>
      </c>
      <c r="M32" s="15"/>
    </row>
    <row r="33" spans="1:12" ht="14.25" thickBot="1"/>
    <row r="34" spans="1:12" ht="32.25" customHeight="1" thickTop="1" thickBot="1">
      <c r="A34" s="500" t="s">
        <v>159</v>
      </c>
      <c r="B34" s="501"/>
      <c r="C34" s="501"/>
      <c r="D34" s="501"/>
      <c r="E34" s="501"/>
      <c r="F34" s="501"/>
      <c r="G34" s="501"/>
      <c r="H34" s="501"/>
      <c r="I34" s="501"/>
      <c r="J34" s="501"/>
      <c r="K34" s="501"/>
      <c r="L34" s="502"/>
    </row>
    <row r="35" spans="1:12" ht="14.25" thickTop="1"/>
  </sheetData>
  <mergeCells count="51">
    <mergeCell ref="A34:L34"/>
    <mergeCell ref="J5:K5"/>
    <mergeCell ref="E32:J32"/>
    <mergeCell ref="A32:C32"/>
    <mergeCell ref="F16:L16"/>
    <mergeCell ref="E18:J18"/>
    <mergeCell ref="A15:D16"/>
    <mergeCell ref="A31:D31"/>
    <mergeCell ref="E31:J31"/>
    <mergeCell ref="E28:J28"/>
    <mergeCell ref="A29:A30"/>
    <mergeCell ref="B29:D29"/>
    <mergeCell ref="E29:J29"/>
    <mergeCell ref="B30:D30"/>
    <mergeCell ref="E30:J30"/>
    <mergeCell ref="F26:L26"/>
    <mergeCell ref="B2:C2"/>
    <mergeCell ref="D2:D3"/>
    <mergeCell ref="E17:J17"/>
    <mergeCell ref="A5:B5"/>
    <mergeCell ref="E2:J3"/>
    <mergeCell ref="B3:C3"/>
    <mergeCell ref="A7:D7"/>
    <mergeCell ref="B17:C18"/>
    <mergeCell ref="A8:D10"/>
    <mergeCell ref="A12:L12"/>
    <mergeCell ref="G15:H15"/>
    <mergeCell ref="F10:I10"/>
    <mergeCell ref="A14:D14"/>
    <mergeCell ref="E14:J14"/>
    <mergeCell ref="K14:L14"/>
    <mergeCell ref="E8:E9"/>
    <mergeCell ref="J8:K8"/>
    <mergeCell ref="K2:L3"/>
    <mergeCell ref="E7:I7"/>
    <mergeCell ref="J7:K7"/>
    <mergeCell ref="G5:H5"/>
    <mergeCell ref="K24:L24"/>
    <mergeCell ref="E27:J27"/>
    <mergeCell ref="A25:D26"/>
    <mergeCell ref="A19:A20"/>
    <mergeCell ref="B19:D19"/>
    <mergeCell ref="E19:J19"/>
    <mergeCell ref="B27:C28"/>
    <mergeCell ref="A21:D21"/>
    <mergeCell ref="E21:J21"/>
    <mergeCell ref="G25:H25"/>
    <mergeCell ref="B20:D20"/>
    <mergeCell ref="E20:J20"/>
    <mergeCell ref="A24:D24"/>
    <mergeCell ref="E24:J24"/>
  </mergeCells>
  <phoneticPr fontId="2"/>
  <conditionalFormatting sqref="I9">
    <cfRule type="cellIs" dxfId="0" priority="1" operator="greaterThan">
      <formula>10</formula>
    </cfRule>
  </conditionalFormatting>
  <dataValidations count="2">
    <dataValidation type="list" allowBlank="1" showInputMessage="1" showErrorMessage="1" sqref="D28 D18" xr:uid="{A34C93D2-F378-4EC7-8C5B-FC5ED0C46A31}">
      <formula1>"　,1,2"</formula1>
    </dataValidation>
    <dataValidation type="list" allowBlank="1" showInputMessage="1" showErrorMessage="1" sqref="I5" xr:uid="{24742AD8-A161-4F13-9A06-3CE5D636314D}">
      <formula1>" 　,1,2"</formula1>
    </dataValidation>
  </dataValidations>
  <pageMargins left="0.51181102362204722" right="0.27559055118110237" top="0.6692913385826772" bottom="0" header="0" footer="0"/>
  <pageSetup paperSize="9" scale="76" fitToWidth="0" fitToHeight="0" orientation="portrait" r:id="rId1"/>
  <headerFooter alignWithMargins="0">
    <oddFooter>&amp;RR6  &amp;A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55F8-4370-456A-A65E-F5D84F95FE3E}">
  <sheetPr>
    <tabColor theme="7" tint="0.59999389629810485"/>
  </sheetPr>
  <dimension ref="A1:N22"/>
  <sheetViews>
    <sheetView view="pageBreakPreview" zoomScale="70" zoomScaleSheetLayoutView="70" workbookViewId="0">
      <selection activeCell="E7" sqref="E7:J7"/>
    </sheetView>
  </sheetViews>
  <sheetFormatPr defaultColWidth="9" defaultRowHeight="13.5"/>
  <cols>
    <col min="1" max="1" width="13" style="1" customWidth="1"/>
    <col min="2" max="2" width="14.5" style="1" customWidth="1"/>
    <col min="3" max="3" width="6.625" style="1" customWidth="1"/>
    <col min="4" max="4" width="11.125" style="1" customWidth="1"/>
    <col min="5" max="5" width="13.625" style="1" customWidth="1"/>
    <col min="6" max="6" width="11.125" style="1" customWidth="1"/>
    <col min="7" max="7" width="10.75" style="1" customWidth="1"/>
    <col min="8" max="10" width="9.625" style="1" customWidth="1"/>
    <col min="11" max="11" width="14.5" style="1" customWidth="1"/>
    <col min="12" max="12" width="4.75" style="1" customWidth="1"/>
    <col min="13" max="16384" width="9" style="2"/>
  </cols>
  <sheetData>
    <row r="1" spans="1:14" ht="36.75" customHeight="1">
      <c r="A1" s="218" t="s">
        <v>124</v>
      </c>
    </row>
    <row r="2" spans="1:14" ht="61.5" customHeight="1">
      <c r="A2" s="43" t="s">
        <v>0</v>
      </c>
      <c r="B2" s="508"/>
      <c r="C2" s="540"/>
      <c r="D2" s="510" t="s">
        <v>140</v>
      </c>
      <c r="E2" s="506"/>
      <c r="F2" s="506"/>
      <c r="G2" s="506"/>
      <c r="H2" s="506"/>
      <c r="I2" s="506"/>
      <c r="J2" s="506"/>
      <c r="K2" s="506" t="s">
        <v>143</v>
      </c>
      <c r="L2" s="506"/>
    </row>
    <row r="3" spans="1:14" ht="61.5" customHeight="1">
      <c r="A3" s="44" t="s">
        <v>141</v>
      </c>
      <c r="B3" s="592"/>
      <c r="C3" s="592"/>
      <c r="D3" s="511"/>
      <c r="E3" s="506"/>
      <c r="F3" s="506"/>
      <c r="G3" s="506"/>
      <c r="H3" s="506"/>
      <c r="I3" s="506"/>
      <c r="J3" s="506"/>
      <c r="K3" s="506"/>
      <c r="L3" s="506"/>
    </row>
    <row r="4" spans="1:14" ht="27.75" customHeight="1">
      <c r="A4" s="26" t="s">
        <v>133</v>
      </c>
      <c r="B4" s="166"/>
      <c r="F4" s="3"/>
      <c r="G4" s="3"/>
      <c r="H4" s="3"/>
      <c r="I4" s="3"/>
      <c r="J4" s="4"/>
      <c r="K4" s="5"/>
      <c r="L4" s="5"/>
    </row>
    <row r="5" spans="1:14" ht="27.75" customHeight="1">
      <c r="A5" s="599" t="s">
        <v>2</v>
      </c>
      <c r="B5" s="601" t="s">
        <v>163</v>
      </c>
      <c r="C5" s="602"/>
      <c r="D5" s="603"/>
      <c r="E5" s="165" t="s">
        <v>273</v>
      </c>
      <c r="F5" s="589" t="s">
        <v>274</v>
      </c>
      <c r="G5" s="590"/>
      <c r="H5" s="590"/>
      <c r="I5" s="590"/>
      <c r="J5" s="590"/>
      <c r="K5" s="590"/>
      <c r="L5" s="591"/>
    </row>
    <row r="6" spans="1:14" ht="27.75" customHeight="1">
      <c r="A6" s="600"/>
      <c r="B6" s="604"/>
      <c r="C6" s="605"/>
      <c r="D6" s="606"/>
      <c r="E6" s="165" t="s">
        <v>102</v>
      </c>
      <c r="F6" s="589" t="s">
        <v>275</v>
      </c>
      <c r="G6" s="590"/>
      <c r="H6" s="590"/>
      <c r="I6" s="590"/>
      <c r="J6" s="590"/>
      <c r="K6" s="590"/>
      <c r="L6" s="591"/>
    </row>
    <row r="7" spans="1:14" ht="18" customHeight="1">
      <c r="A7" s="453" t="s">
        <v>118</v>
      </c>
      <c r="B7" s="453"/>
      <c r="C7" s="453"/>
      <c r="D7" s="453"/>
      <c r="E7" s="453" t="s">
        <v>4</v>
      </c>
      <c r="F7" s="453"/>
      <c r="G7" s="453"/>
      <c r="H7" s="453"/>
      <c r="I7" s="453"/>
      <c r="J7" s="453"/>
      <c r="K7" s="453" t="s">
        <v>5</v>
      </c>
      <c r="L7" s="453"/>
    </row>
    <row r="8" spans="1:14" ht="65.25" customHeight="1">
      <c r="A8" s="530" t="s">
        <v>164</v>
      </c>
      <c r="B8" s="531"/>
      <c r="C8" s="531"/>
      <c r="D8" s="588"/>
      <c r="E8" s="167" t="s">
        <v>8</v>
      </c>
      <c r="F8" s="66">
        <v>10000</v>
      </c>
      <c r="G8" s="16" t="s">
        <v>6</v>
      </c>
      <c r="H8" s="16"/>
      <c r="I8" s="16"/>
      <c r="J8" s="16"/>
      <c r="K8" s="168"/>
      <c r="L8" s="41" t="s">
        <v>6</v>
      </c>
      <c r="N8" s="8"/>
    </row>
    <row r="9" spans="1:14" ht="36.75" customHeight="1">
      <c r="A9" s="596" t="s">
        <v>144</v>
      </c>
      <c r="B9" s="597"/>
      <c r="C9" s="597"/>
      <c r="D9" s="598"/>
      <c r="E9" s="593" t="s">
        <v>157</v>
      </c>
      <c r="F9" s="594"/>
      <c r="G9" s="594"/>
      <c r="H9" s="594"/>
      <c r="I9" s="594"/>
      <c r="J9" s="595"/>
      <c r="K9" s="168">
        <f>K8</f>
        <v>0</v>
      </c>
      <c r="L9" s="205" t="s">
        <v>6</v>
      </c>
      <c r="M9" s="13"/>
      <c r="N9" s="13"/>
    </row>
    <row r="10" spans="1:14" ht="24" customHeight="1" thickBot="1">
      <c r="A10" s="17"/>
      <c r="B10" s="17"/>
      <c r="C10" s="17"/>
      <c r="D10" s="17"/>
      <c r="E10" s="20"/>
      <c r="F10" s="5"/>
      <c r="G10" s="5"/>
      <c r="H10" s="5"/>
      <c r="I10" s="5"/>
      <c r="J10" s="5"/>
      <c r="K10" s="18"/>
      <c r="L10" s="12"/>
      <c r="M10" s="8"/>
    </row>
    <row r="11" spans="1:14" ht="31.5" customHeight="1" thickTop="1" thickBot="1">
      <c r="A11" s="546" t="s">
        <v>159</v>
      </c>
      <c r="B11" s="547"/>
      <c r="C11" s="547"/>
      <c r="D11" s="547"/>
      <c r="E11" s="547"/>
      <c r="F11" s="547"/>
      <c r="G11" s="547"/>
      <c r="H11" s="547"/>
      <c r="I11" s="547"/>
      <c r="J11" s="547"/>
      <c r="K11" s="547"/>
      <c r="L11" s="548"/>
      <c r="M11" s="13"/>
      <c r="N11" s="13"/>
    </row>
    <row r="12" spans="1:14" ht="15" thickTop="1">
      <c r="A12" s="14"/>
      <c r="B12" s="14"/>
      <c r="C12" s="14"/>
      <c r="D12" s="14"/>
      <c r="E12" s="14"/>
      <c r="F12" s="14"/>
      <c r="G12" s="14"/>
      <c r="H12" s="14"/>
      <c r="I12" s="14"/>
      <c r="J12" s="14"/>
      <c r="K12" s="14"/>
      <c r="L12" s="14"/>
      <c r="M12" s="13"/>
      <c r="N12" s="13"/>
    </row>
    <row r="13" spans="1:14" ht="14.25">
      <c r="A13" s="14"/>
      <c r="B13" s="14"/>
      <c r="C13" s="14"/>
      <c r="D13" s="14"/>
      <c r="E13" s="14"/>
      <c r="F13" s="14"/>
      <c r="G13" s="14"/>
      <c r="H13" s="14"/>
      <c r="I13" s="14"/>
      <c r="J13" s="14"/>
      <c r="K13" s="14"/>
      <c r="L13" s="14"/>
      <c r="M13" s="13"/>
      <c r="N13" s="13"/>
    </row>
    <row r="14" spans="1:14" ht="14.25">
      <c r="A14" s="14"/>
      <c r="B14" s="14"/>
      <c r="C14" s="14"/>
      <c r="D14" s="14"/>
      <c r="E14" s="14"/>
      <c r="F14" s="14"/>
      <c r="G14" s="14"/>
      <c r="H14" s="14"/>
      <c r="I14" s="14"/>
      <c r="J14" s="14"/>
      <c r="K14" s="14"/>
      <c r="L14" s="14"/>
      <c r="M14" s="13"/>
      <c r="N14" s="13"/>
    </row>
    <row r="15" spans="1:14" ht="14.25">
      <c r="M15" s="13"/>
      <c r="N15" s="13"/>
    </row>
    <row r="16" spans="1:14" ht="14.25">
      <c r="M16" s="13"/>
      <c r="N16" s="13"/>
    </row>
    <row r="17" spans="13:14">
      <c r="M17" s="8"/>
      <c r="N17" s="8"/>
    </row>
    <row r="18" spans="13:14">
      <c r="M18" s="8"/>
      <c r="N18" s="8"/>
    </row>
    <row r="19" spans="13:14">
      <c r="M19" s="8"/>
      <c r="N19" s="8"/>
    </row>
    <row r="20" spans="13:14">
      <c r="M20" s="8"/>
      <c r="N20" s="8"/>
    </row>
    <row r="21" spans="13:14">
      <c r="M21" s="8"/>
      <c r="N21" s="8"/>
    </row>
    <row r="22" spans="13:14">
      <c r="M22" s="8"/>
      <c r="N22" s="8"/>
    </row>
  </sheetData>
  <mergeCells count="16">
    <mergeCell ref="F6:L6"/>
    <mergeCell ref="A11:L11"/>
    <mergeCell ref="K2:L3"/>
    <mergeCell ref="B3:C3"/>
    <mergeCell ref="E9:J9"/>
    <mergeCell ref="A7:D7"/>
    <mergeCell ref="E7:J7"/>
    <mergeCell ref="K7:L7"/>
    <mergeCell ref="A8:D8"/>
    <mergeCell ref="B2:C2"/>
    <mergeCell ref="D2:D3"/>
    <mergeCell ref="E2:J3"/>
    <mergeCell ref="A9:D9"/>
    <mergeCell ref="F5:L5"/>
    <mergeCell ref="A5:A6"/>
    <mergeCell ref="B5:D6"/>
  </mergeCells>
  <phoneticPr fontId="2"/>
  <pageMargins left="0.51181102362204722" right="0.27559055118110237" top="0.6692913385826772" bottom="0" header="0" footer="0"/>
  <pageSetup paperSize="9" scale="74" orientation="portrait" r:id="rId1"/>
  <headerFooter alignWithMargins="0">
    <oddFooter>&amp;RR6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O26"/>
  <sheetViews>
    <sheetView view="pageBreakPreview" zoomScale="85" zoomScaleSheetLayoutView="85" workbookViewId="0">
      <selection activeCell="F9" sqref="F9"/>
    </sheetView>
  </sheetViews>
  <sheetFormatPr defaultColWidth="9" defaultRowHeight="13.5"/>
  <cols>
    <col min="1" max="1" width="12.125" style="1" customWidth="1"/>
    <col min="2" max="2" width="10.25" style="1" customWidth="1"/>
    <col min="3" max="3" width="6.625" style="1" customWidth="1"/>
    <col min="4" max="4" width="11.125" style="1" customWidth="1"/>
    <col min="5" max="5" width="18.125" style="1" customWidth="1"/>
    <col min="6" max="6" width="14.75" style="1" customWidth="1"/>
    <col min="7" max="7" width="9.25" style="1" customWidth="1"/>
    <col min="8" max="9" width="9.625" style="1" customWidth="1"/>
    <col min="10" max="10" width="7" style="1" customWidth="1"/>
    <col min="11" max="11" width="14.5" style="1" customWidth="1"/>
    <col min="12" max="12" width="7" style="1" customWidth="1"/>
    <col min="13" max="16384" width="9" style="2"/>
  </cols>
  <sheetData>
    <row r="1" spans="1:15" ht="36.75" customHeight="1">
      <c r="A1" s="626" t="s">
        <v>129</v>
      </c>
      <c r="B1" s="626"/>
      <c r="C1" s="626"/>
      <c r="D1" s="626"/>
    </row>
    <row r="2" spans="1:15" ht="36" customHeight="1">
      <c r="A2" s="43" t="s">
        <v>0</v>
      </c>
      <c r="B2" s="618">
        <f>'➀治験等経費算定表'!AH1</f>
        <v>0</v>
      </c>
      <c r="C2" s="619"/>
      <c r="D2" s="510" t="s">
        <v>140</v>
      </c>
      <c r="E2" s="506">
        <f>'➀治験等経費算定表'!I16</f>
        <v>0</v>
      </c>
      <c r="F2" s="506"/>
      <c r="G2" s="506"/>
      <c r="H2" s="506"/>
      <c r="I2" s="506"/>
      <c r="J2" s="506"/>
      <c r="K2" s="506" t="s">
        <v>1</v>
      </c>
      <c r="L2" s="506"/>
    </row>
    <row r="3" spans="1:15" ht="53.25" customHeight="1">
      <c r="A3" s="43" t="s">
        <v>141</v>
      </c>
      <c r="B3" s="564">
        <f>'➀治験等経費算定表'!AI11</f>
        <v>0</v>
      </c>
      <c r="C3" s="564"/>
      <c r="D3" s="511"/>
      <c r="E3" s="506"/>
      <c r="F3" s="506"/>
      <c r="G3" s="506"/>
      <c r="H3" s="506"/>
      <c r="I3" s="506"/>
      <c r="J3" s="506"/>
      <c r="K3" s="506"/>
      <c r="L3" s="506"/>
    </row>
    <row r="4" spans="1:15" ht="27.75" customHeight="1">
      <c r="A4" s="627"/>
      <c r="B4" s="627"/>
      <c r="C4" s="57"/>
      <c r="D4" s="58"/>
      <c r="E4" s="59"/>
      <c r="F4" s="59"/>
      <c r="G4" s="60"/>
      <c r="H4" s="61"/>
      <c r="I4" s="62"/>
      <c r="J4" s="63"/>
      <c r="K4" s="106"/>
      <c r="L4" s="64"/>
      <c r="M4" s="4"/>
    </row>
    <row r="5" spans="1:15">
      <c r="A5" s="95"/>
      <c r="B5" s="55"/>
      <c r="C5" s="55"/>
      <c r="D5" s="29"/>
      <c r="E5" s="29"/>
      <c r="F5" s="29"/>
      <c r="G5" s="29"/>
      <c r="H5" s="29"/>
      <c r="I5" s="29"/>
      <c r="J5" s="29"/>
      <c r="K5" s="56"/>
      <c r="L5" s="56"/>
    </row>
    <row r="6" spans="1:15" ht="27.75" customHeight="1">
      <c r="A6" s="220" t="s">
        <v>165</v>
      </c>
      <c r="B6" s="166"/>
      <c r="F6" s="3"/>
      <c r="G6" s="3"/>
      <c r="H6" s="3"/>
      <c r="I6" s="3"/>
      <c r="J6" s="4"/>
      <c r="K6" s="5"/>
      <c r="L6" s="5"/>
    </row>
    <row r="7" spans="1:15" ht="18" customHeight="1">
      <c r="A7" s="607" t="s">
        <v>118</v>
      </c>
      <c r="B7" s="607"/>
      <c r="C7" s="607"/>
      <c r="D7" s="607"/>
      <c r="E7" s="607" t="s">
        <v>4</v>
      </c>
      <c r="F7" s="607"/>
      <c r="G7" s="622"/>
      <c r="H7" s="607"/>
      <c r="I7" s="607"/>
      <c r="J7" s="607"/>
      <c r="K7" s="607" t="s">
        <v>5</v>
      </c>
      <c r="L7" s="607"/>
    </row>
    <row r="8" spans="1:15" ht="33" customHeight="1">
      <c r="A8" s="429" t="s">
        <v>215</v>
      </c>
      <c r="B8" s="430"/>
      <c r="C8" s="490"/>
      <c r="D8" s="491"/>
      <c r="E8" s="224" t="s">
        <v>177</v>
      </c>
      <c r="F8" s="248"/>
      <c r="G8" s="65" t="s">
        <v>218</v>
      </c>
      <c r="H8" s="620" t="s">
        <v>216</v>
      </c>
      <c r="I8" s="621"/>
      <c r="J8" s="621"/>
      <c r="K8" s="51">
        <f>F8*20000</f>
        <v>0</v>
      </c>
      <c r="L8" s="41" t="s">
        <v>16</v>
      </c>
      <c r="M8" s="22"/>
      <c r="O8" s="8"/>
    </row>
    <row r="9" spans="1:15" ht="33" customHeight="1">
      <c r="A9" s="431"/>
      <c r="B9" s="432"/>
      <c r="C9" s="490"/>
      <c r="D9" s="491"/>
      <c r="E9" s="224" t="s">
        <v>197</v>
      </c>
      <c r="F9" s="248"/>
      <c r="G9" s="65" t="s">
        <v>218</v>
      </c>
      <c r="H9" s="625" t="s">
        <v>217</v>
      </c>
      <c r="I9" s="625"/>
      <c r="J9" s="620"/>
      <c r="K9" s="51">
        <f>F9*10000</f>
        <v>0</v>
      </c>
      <c r="L9" s="41" t="s">
        <v>16</v>
      </c>
      <c r="M9" s="22"/>
      <c r="O9" s="8"/>
    </row>
    <row r="10" spans="1:15" ht="33" customHeight="1">
      <c r="A10" s="433"/>
      <c r="B10" s="434"/>
      <c r="C10" s="623"/>
      <c r="D10" s="624"/>
      <c r="E10" s="249" t="s">
        <v>198</v>
      </c>
      <c r="F10" s="66">
        <v>0</v>
      </c>
      <c r="G10" s="65"/>
      <c r="H10" s="620"/>
      <c r="I10" s="621"/>
      <c r="J10" s="621"/>
      <c r="K10" s="51">
        <f>IF(C10=3,F10,0)</f>
        <v>0</v>
      </c>
      <c r="L10" s="41" t="s">
        <v>16</v>
      </c>
      <c r="M10" s="22"/>
      <c r="O10" s="8"/>
    </row>
    <row r="11" spans="1:15" ht="33" customHeight="1">
      <c r="A11" s="611" t="s">
        <v>51</v>
      </c>
      <c r="B11" s="612"/>
      <c r="C11" s="613"/>
      <c r="D11" s="614"/>
      <c r="E11" s="611" t="s">
        <v>157</v>
      </c>
      <c r="F11" s="615"/>
      <c r="G11" s="616"/>
      <c r="H11" s="615"/>
      <c r="I11" s="615"/>
      <c r="J11" s="617"/>
      <c r="K11" s="42">
        <f>SUM(K8:K10)</f>
        <v>0</v>
      </c>
      <c r="L11" s="237" t="s">
        <v>6</v>
      </c>
      <c r="M11" s="22"/>
      <c r="O11" s="8"/>
    </row>
    <row r="12" spans="1:15" ht="21" customHeight="1" thickBot="1">
      <c r="A12" s="36"/>
      <c r="B12" s="106"/>
      <c r="C12" s="106"/>
      <c r="D12" s="106"/>
      <c r="E12" s="106"/>
      <c r="F12" s="106"/>
      <c r="G12" s="106"/>
      <c r="H12" s="106"/>
      <c r="I12" s="106"/>
      <c r="J12" s="106"/>
      <c r="K12" s="106"/>
      <c r="L12" s="106"/>
      <c r="M12" s="22"/>
      <c r="O12" s="8"/>
    </row>
    <row r="13" spans="1:15" ht="30.75" customHeight="1" thickTop="1" thickBot="1">
      <c r="A13" s="608" t="s">
        <v>159</v>
      </c>
      <c r="B13" s="609"/>
      <c r="C13" s="609"/>
      <c r="D13" s="609"/>
      <c r="E13" s="609"/>
      <c r="F13" s="609"/>
      <c r="G13" s="609"/>
      <c r="H13" s="609"/>
      <c r="I13" s="609"/>
      <c r="J13" s="609"/>
      <c r="K13" s="609"/>
      <c r="L13" s="610"/>
      <c r="M13" s="15"/>
      <c r="N13" s="13"/>
      <c r="O13" s="13"/>
    </row>
    <row r="14" spans="1:15" ht="12.75" customHeight="1" thickTop="1">
      <c r="A14" s="17"/>
      <c r="B14" s="17"/>
      <c r="C14" s="17"/>
      <c r="D14" s="17"/>
      <c r="E14" s="20"/>
      <c r="F14" s="5"/>
      <c r="G14" s="5"/>
      <c r="H14" s="5"/>
      <c r="I14" s="5"/>
      <c r="J14" s="5"/>
      <c r="K14" s="18"/>
      <c r="L14" s="12"/>
      <c r="M14" s="10"/>
      <c r="N14" s="8"/>
    </row>
    <row r="15" spans="1:15" ht="14.25">
      <c r="A15" s="14"/>
      <c r="B15" s="14"/>
      <c r="C15" s="14"/>
      <c r="D15" s="14"/>
      <c r="E15" s="14"/>
      <c r="F15" s="14"/>
      <c r="G15" s="14"/>
      <c r="H15" s="14"/>
      <c r="I15" s="14"/>
      <c r="J15" s="14"/>
      <c r="K15" s="14"/>
      <c r="L15" s="14"/>
      <c r="M15" s="15"/>
      <c r="N15" s="13"/>
      <c r="O15" s="13"/>
    </row>
    <row r="16" spans="1:15" ht="14.25">
      <c r="A16" s="14"/>
      <c r="B16" s="14"/>
      <c r="C16" s="14"/>
      <c r="D16" s="14"/>
      <c r="E16" s="14"/>
      <c r="F16" s="14"/>
      <c r="G16" s="14"/>
      <c r="H16" s="14"/>
      <c r="I16" s="14"/>
      <c r="J16" s="14"/>
      <c r="K16" s="14"/>
      <c r="L16" s="14"/>
      <c r="M16" s="15"/>
      <c r="N16" s="13"/>
      <c r="O16" s="13"/>
    </row>
    <row r="17" spans="1:15" ht="14.25">
      <c r="A17" s="14"/>
      <c r="B17" s="14"/>
      <c r="C17" s="14"/>
      <c r="D17" s="14"/>
      <c r="E17" s="14"/>
      <c r="F17" s="14"/>
      <c r="G17" s="14"/>
      <c r="H17" s="14"/>
      <c r="I17" s="14"/>
      <c r="J17" s="14"/>
      <c r="K17" s="14"/>
      <c r="L17" s="14"/>
      <c r="M17" s="15"/>
      <c r="N17" s="13"/>
      <c r="O17" s="13"/>
    </row>
    <row r="18" spans="1:15" ht="14.25">
      <c r="A18" s="14"/>
      <c r="B18" s="14"/>
      <c r="C18" s="14"/>
      <c r="D18" s="14"/>
      <c r="E18" s="14"/>
      <c r="F18" s="14"/>
      <c r="G18" s="14"/>
      <c r="H18" s="14"/>
      <c r="I18" s="14"/>
      <c r="J18" s="14"/>
      <c r="K18" s="14"/>
      <c r="L18" s="14"/>
      <c r="M18" s="15"/>
      <c r="N18" s="13"/>
      <c r="O18" s="13"/>
    </row>
    <row r="19" spans="1:15" ht="14.25">
      <c r="N19" s="13"/>
      <c r="O19" s="13"/>
    </row>
    <row r="20" spans="1:15" ht="14.25">
      <c r="N20" s="13"/>
      <c r="O20" s="13"/>
    </row>
    <row r="21" spans="1:15">
      <c r="N21" s="8"/>
      <c r="O21" s="8"/>
    </row>
    <row r="22" spans="1:15">
      <c r="N22" s="8"/>
      <c r="O22" s="8"/>
    </row>
    <row r="23" spans="1:15">
      <c r="N23" s="8"/>
      <c r="O23" s="8"/>
    </row>
    <row r="24" spans="1:15">
      <c r="N24" s="8"/>
      <c r="O24" s="8"/>
    </row>
    <row r="25" spans="1:15">
      <c r="N25" s="8"/>
      <c r="O25" s="8"/>
    </row>
    <row r="26" spans="1:15">
      <c r="N26" s="8"/>
      <c r="O26" s="8"/>
    </row>
  </sheetData>
  <mergeCells count="19">
    <mergeCell ref="C8:D9"/>
    <mergeCell ref="A1:D1"/>
    <mergeCell ref="A4:B4"/>
    <mergeCell ref="K7:L7"/>
    <mergeCell ref="A13:L13"/>
    <mergeCell ref="A11:D11"/>
    <mergeCell ref="E11:J11"/>
    <mergeCell ref="B2:C2"/>
    <mergeCell ref="D2:D3"/>
    <mergeCell ref="E2:J3"/>
    <mergeCell ref="H10:J10"/>
    <mergeCell ref="A7:D7"/>
    <mergeCell ref="E7:J7"/>
    <mergeCell ref="H8:J8"/>
    <mergeCell ref="C10:D10"/>
    <mergeCell ref="K2:L3"/>
    <mergeCell ref="B3:C3"/>
    <mergeCell ref="A8:B10"/>
    <mergeCell ref="H9:J9"/>
  </mergeCells>
  <phoneticPr fontId="2"/>
  <pageMargins left="0.51181102362204722" right="0.27559055118110237" top="0.6692913385826772" bottom="0" header="0" footer="0"/>
  <pageSetup paperSize="9" scale="74" orientation="portrait" r:id="rId1"/>
  <headerFooter alignWithMargins="0">
    <oddFooter>&amp;RR6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U43"/>
  <sheetViews>
    <sheetView tabSelected="1" view="pageBreakPreview" topLeftCell="I1" zoomScale="55" zoomScaleNormal="55" zoomScaleSheetLayoutView="55" workbookViewId="0">
      <selection activeCell="O13" sqref="O13"/>
    </sheetView>
  </sheetViews>
  <sheetFormatPr defaultRowHeight="13.5"/>
  <cols>
    <col min="1" max="1" width="2.875" style="74" customWidth="1"/>
    <col min="2" max="2" width="9" style="92" bestFit="1" customWidth="1"/>
    <col min="3" max="3" width="13.75" style="89" bestFit="1" customWidth="1"/>
    <col min="4" max="4" width="21.75" style="74" customWidth="1"/>
    <col min="5" max="5" width="26.5" style="74" customWidth="1"/>
    <col min="6" max="6" width="15.875" style="90" customWidth="1"/>
    <col min="7" max="7" width="23.25" style="90" customWidth="1"/>
    <col min="8" max="8" width="24.5" style="90" customWidth="1"/>
    <col min="9" max="9" width="16.25" style="91" customWidth="1"/>
    <col min="10" max="10" width="30.375" style="74" customWidth="1"/>
    <col min="11" max="11" width="45.75" style="74" customWidth="1"/>
    <col min="12" max="13" width="18.5" style="92" customWidth="1"/>
    <col min="14" max="14" width="31" style="92" customWidth="1"/>
    <col min="15" max="15" width="24.125" style="92" customWidth="1"/>
    <col min="16" max="16" width="24" style="74" customWidth="1"/>
    <col min="17" max="19" width="29" style="74" customWidth="1"/>
    <col min="20" max="20" width="22.625" style="74" customWidth="1"/>
    <col min="21" max="254" width="9" style="74"/>
    <col min="255" max="255" width="4.5" style="74" bestFit="1" customWidth="1"/>
    <col min="256" max="256" width="9" style="74" bestFit="1" customWidth="1"/>
    <col min="257" max="257" width="13.75" style="74" bestFit="1" customWidth="1"/>
    <col min="258" max="258" width="21.75" style="74" customWidth="1"/>
    <col min="259" max="259" width="26.5" style="74" customWidth="1"/>
    <col min="260" max="260" width="15.875" style="74" customWidth="1"/>
    <col min="261" max="261" width="23.25" style="74" customWidth="1"/>
    <col min="262" max="262" width="24.5" style="74" customWidth="1"/>
    <col min="263" max="263" width="16.25" style="74" customWidth="1"/>
    <col min="264" max="264" width="30.375" style="74" customWidth="1"/>
    <col min="265" max="265" width="62.125" style="74" customWidth="1"/>
    <col min="266" max="270" width="18.5" style="74" customWidth="1"/>
    <col min="271" max="271" width="24" style="74" bestFit="1" customWidth="1"/>
    <col min="272" max="273" width="14.625" style="74" customWidth="1"/>
    <col min="274" max="510" width="9" style="74"/>
    <col min="511" max="511" width="4.5" style="74" bestFit="1" customWidth="1"/>
    <col min="512" max="512" width="9" style="74" bestFit="1" customWidth="1"/>
    <col min="513" max="513" width="13.75" style="74" bestFit="1" customWidth="1"/>
    <col min="514" max="514" width="21.75" style="74" customWidth="1"/>
    <col min="515" max="515" width="26.5" style="74" customWidth="1"/>
    <col min="516" max="516" width="15.875" style="74" customWidth="1"/>
    <col min="517" max="517" width="23.25" style="74" customWidth="1"/>
    <col min="518" max="518" width="24.5" style="74" customWidth="1"/>
    <col min="519" max="519" width="16.25" style="74" customWidth="1"/>
    <col min="520" max="520" width="30.375" style="74" customWidth="1"/>
    <col min="521" max="521" width="62.125" style="74" customWidth="1"/>
    <col min="522" max="526" width="18.5" style="74" customWidth="1"/>
    <col min="527" max="527" width="24" style="74" bestFit="1" customWidth="1"/>
    <col min="528" max="529" width="14.625" style="74" customWidth="1"/>
    <col min="530" max="766" width="9" style="74"/>
    <col min="767" max="767" width="4.5" style="74" bestFit="1" customWidth="1"/>
    <col min="768" max="768" width="9" style="74" bestFit="1" customWidth="1"/>
    <col min="769" max="769" width="13.75" style="74" bestFit="1" customWidth="1"/>
    <col min="770" max="770" width="21.75" style="74" customWidth="1"/>
    <col min="771" max="771" width="26.5" style="74" customWidth="1"/>
    <col min="772" max="772" width="15.875" style="74" customWidth="1"/>
    <col min="773" max="773" width="23.25" style="74" customWidth="1"/>
    <col min="774" max="774" width="24.5" style="74" customWidth="1"/>
    <col min="775" max="775" width="16.25" style="74" customWidth="1"/>
    <col min="776" max="776" width="30.375" style="74" customWidth="1"/>
    <col min="777" max="777" width="62.125" style="74" customWidth="1"/>
    <col min="778" max="782" width="18.5" style="74" customWidth="1"/>
    <col min="783" max="783" width="24" style="74" bestFit="1" customWidth="1"/>
    <col min="784" max="785" width="14.625" style="74" customWidth="1"/>
    <col min="786" max="1022" width="9" style="74"/>
    <col min="1023" max="1023" width="4.5" style="74" bestFit="1" customWidth="1"/>
    <col min="1024" max="1024" width="9" style="74" bestFit="1" customWidth="1"/>
    <col min="1025" max="1025" width="13.75" style="74" bestFit="1" customWidth="1"/>
    <col min="1026" max="1026" width="21.75" style="74" customWidth="1"/>
    <col min="1027" max="1027" width="26.5" style="74" customWidth="1"/>
    <col min="1028" max="1028" width="15.875" style="74" customWidth="1"/>
    <col min="1029" max="1029" width="23.25" style="74" customWidth="1"/>
    <col min="1030" max="1030" width="24.5" style="74" customWidth="1"/>
    <col min="1031" max="1031" width="16.25" style="74" customWidth="1"/>
    <col min="1032" max="1032" width="30.375" style="74" customWidth="1"/>
    <col min="1033" max="1033" width="62.125" style="74" customWidth="1"/>
    <col min="1034" max="1038" width="18.5" style="74" customWidth="1"/>
    <col min="1039" max="1039" width="24" style="74" bestFit="1" customWidth="1"/>
    <col min="1040" max="1041" width="14.625" style="74" customWidth="1"/>
    <col min="1042" max="1278" width="9" style="74"/>
    <col min="1279" max="1279" width="4.5" style="74" bestFit="1" customWidth="1"/>
    <col min="1280" max="1280" width="9" style="74" bestFit="1" customWidth="1"/>
    <col min="1281" max="1281" width="13.75" style="74" bestFit="1" customWidth="1"/>
    <col min="1282" max="1282" width="21.75" style="74" customWidth="1"/>
    <col min="1283" max="1283" width="26.5" style="74" customWidth="1"/>
    <col min="1284" max="1284" width="15.875" style="74" customWidth="1"/>
    <col min="1285" max="1285" width="23.25" style="74" customWidth="1"/>
    <col min="1286" max="1286" width="24.5" style="74" customWidth="1"/>
    <col min="1287" max="1287" width="16.25" style="74" customWidth="1"/>
    <col min="1288" max="1288" width="30.375" style="74" customWidth="1"/>
    <col min="1289" max="1289" width="62.125" style="74" customWidth="1"/>
    <col min="1290" max="1294" width="18.5" style="74" customWidth="1"/>
    <col min="1295" max="1295" width="24" style="74" bestFit="1" customWidth="1"/>
    <col min="1296" max="1297" width="14.625" style="74" customWidth="1"/>
    <col min="1298" max="1534" width="9" style="74"/>
    <col min="1535" max="1535" width="4.5" style="74" bestFit="1" customWidth="1"/>
    <col min="1536" max="1536" width="9" style="74" bestFit="1" customWidth="1"/>
    <col min="1537" max="1537" width="13.75" style="74" bestFit="1" customWidth="1"/>
    <col min="1538" max="1538" width="21.75" style="74" customWidth="1"/>
    <col min="1539" max="1539" width="26.5" style="74" customWidth="1"/>
    <col min="1540" max="1540" width="15.875" style="74" customWidth="1"/>
    <col min="1541" max="1541" width="23.25" style="74" customWidth="1"/>
    <col min="1542" max="1542" width="24.5" style="74" customWidth="1"/>
    <col min="1543" max="1543" width="16.25" style="74" customWidth="1"/>
    <col min="1544" max="1544" width="30.375" style="74" customWidth="1"/>
    <col min="1545" max="1545" width="62.125" style="74" customWidth="1"/>
    <col min="1546" max="1550" width="18.5" style="74" customWidth="1"/>
    <col min="1551" max="1551" width="24" style="74" bestFit="1" customWidth="1"/>
    <col min="1552" max="1553" width="14.625" style="74" customWidth="1"/>
    <col min="1554" max="1790" width="9" style="74"/>
    <col min="1791" max="1791" width="4.5" style="74" bestFit="1" customWidth="1"/>
    <col min="1792" max="1792" width="9" style="74" bestFit="1" customWidth="1"/>
    <col min="1793" max="1793" width="13.75" style="74" bestFit="1" customWidth="1"/>
    <col min="1794" max="1794" width="21.75" style="74" customWidth="1"/>
    <col min="1795" max="1795" width="26.5" style="74" customWidth="1"/>
    <col min="1796" max="1796" width="15.875" style="74" customWidth="1"/>
    <col min="1797" max="1797" width="23.25" style="74" customWidth="1"/>
    <col min="1798" max="1798" width="24.5" style="74" customWidth="1"/>
    <col min="1799" max="1799" width="16.25" style="74" customWidth="1"/>
    <col min="1800" max="1800" width="30.375" style="74" customWidth="1"/>
    <col min="1801" max="1801" width="62.125" style="74" customWidth="1"/>
    <col min="1802" max="1806" width="18.5" style="74" customWidth="1"/>
    <col min="1807" max="1807" width="24" style="74" bestFit="1" customWidth="1"/>
    <col min="1808" max="1809" width="14.625" style="74" customWidth="1"/>
    <col min="1810" max="2046" width="9" style="74"/>
    <col min="2047" max="2047" width="4.5" style="74" bestFit="1" customWidth="1"/>
    <col min="2048" max="2048" width="9" style="74" bestFit="1" customWidth="1"/>
    <col min="2049" max="2049" width="13.75" style="74" bestFit="1" customWidth="1"/>
    <col min="2050" max="2050" width="21.75" style="74" customWidth="1"/>
    <col min="2051" max="2051" width="26.5" style="74" customWidth="1"/>
    <col min="2052" max="2052" width="15.875" style="74" customWidth="1"/>
    <col min="2053" max="2053" width="23.25" style="74" customWidth="1"/>
    <col min="2054" max="2054" width="24.5" style="74" customWidth="1"/>
    <col min="2055" max="2055" width="16.25" style="74" customWidth="1"/>
    <col min="2056" max="2056" width="30.375" style="74" customWidth="1"/>
    <col min="2057" max="2057" width="62.125" style="74" customWidth="1"/>
    <col min="2058" max="2062" width="18.5" style="74" customWidth="1"/>
    <col min="2063" max="2063" width="24" style="74" bestFit="1" customWidth="1"/>
    <col min="2064" max="2065" width="14.625" style="74" customWidth="1"/>
    <col min="2066" max="2302" width="9" style="74"/>
    <col min="2303" max="2303" width="4.5" style="74" bestFit="1" customWidth="1"/>
    <col min="2304" max="2304" width="9" style="74" bestFit="1" customWidth="1"/>
    <col min="2305" max="2305" width="13.75" style="74" bestFit="1" customWidth="1"/>
    <col min="2306" max="2306" width="21.75" style="74" customWidth="1"/>
    <col min="2307" max="2307" width="26.5" style="74" customWidth="1"/>
    <col min="2308" max="2308" width="15.875" style="74" customWidth="1"/>
    <col min="2309" max="2309" width="23.25" style="74" customWidth="1"/>
    <col min="2310" max="2310" width="24.5" style="74" customWidth="1"/>
    <col min="2311" max="2311" width="16.25" style="74" customWidth="1"/>
    <col min="2312" max="2312" width="30.375" style="74" customWidth="1"/>
    <col min="2313" max="2313" width="62.125" style="74" customWidth="1"/>
    <col min="2314" max="2318" width="18.5" style="74" customWidth="1"/>
    <col min="2319" max="2319" width="24" style="74" bestFit="1" customWidth="1"/>
    <col min="2320" max="2321" width="14.625" style="74" customWidth="1"/>
    <col min="2322" max="2558" width="9" style="74"/>
    <col min="2559" max="2559" width="4.5" style="74" bestFit="1" customWidth="1"/>
    <col min="2560" max="2560" width="9" style="74" bestFit="1" customWidth="1"/>
    <col min="2561" max="2561" width="13.75" style="74" bestFit="1" customWidth="1"/>
    <col min="2562" max="2562" width="21.75" style="74" customWidth="1"/>
    <col min="2563" max="2563" width="26.5" style="74" customWidth="1"/>
    <col min="2564" max="2564" width="15.875" style="74" customWidth="1"/>
    <col min="2565" max="2565" width="23.25" style="74" customWidth="1"/>
    <col min="2566" max="2566" width="24.5" style="74" customWidth="1"/>
    <col min="2567" max="2567" width="16.25" style="74" customWidth="1"/>
    <col min="2568" max="2568" width="30.375" style="74" customWidth="1"/>
    <col min="2569" max="2569" width="62.125" style="74" customWidth="1"/>
    <col min="2570" max="2574" width="18.5" style="74" customWidth="1"/>
    <col min="2575" max="2575" width="24" style="74" bestFit="1" customWidth="1"/>
    <col min="2576" max="2577" width="14.625" style="74" customWidth="1"/>
    <col min="2578" max="2814" width="9" style="74"/>
    <col min="2815" max="2815" width="4.5" style="74" bestFit="1" customWidth="1"/>
    <col min="2816" max="2816" width="9" style="74" bestFit="1" customWidth="1"/>
    <col min="2817" max="2817" width="13.75" style="74" bestFit="1" customWidth="1"/>
    <col min="2818" max="2818" width="21.75" style="74" customWidth="1"/>
    <col min="2819" max="2819" width="26.5" style="74" customWidth="1"/>
    <col min="2820" max="2820" width="15.875" style="74" customWidth="1"/>
    <col min="2821" max="2821" width="23.25" style="74" customWidth="1"/>
    <col min="2822" max="2822" width="24.5" style="74" customWidth="1"/>
    <col min="2823" max="2823" width="16.25" style="74" customWidth="1"/>
    <col min="2824" max="2824" width="30.375" style="74" customWidth="1"/>
    <col min="2825" max="2825" width="62.125" style="74" customWidth="1"/>
    <col min="2826" max="2830" width="18.5" style="74" customWidth="1"/>
    <col min="2831" max="2831" width="24" style="74" bestFit="1" customWidth="1"/>
    <col min="2832" max="2833" width="14.625" style="74" customWidth="1"/>
    <col min="2834" max="3070" width="9" style="74"/>
    <col min="3071" max="3071" width="4.5" style="74" bestFit="1" customWidth="1"/>
    <col min="3072" max="3072" width="9" style="74" bestFit="1" customWidth="1"/>
    <col min="3073" max="3073" width="13.75" style="74" bestFit="1" customWidth="1"/>
    <col min="3074" max="3074" width="21.75" style="74" customWidth="1"/>
    <col min="3075" max="3075" width="26.5" style="74" customWidth="1"/>
    <col min="3076" max="3076" width="15.875" style="74" customWidth="1"/>
    <col min="3077" max="3077" width="23.25" style="74" customWidth="1"/>
    <col min="3078" max="3078" width="24.5" style="74" customWidth="1"/>
    <col min="3079" max="3079" width="16.25" style="74" customWidth="1"/>
    <col min="3080" max="3080" width="30.375" style="74" customWidth="1"/>
    <col min="3081" max="3081" width="62.125" style="74" customWidth="1"/>
    <col min="3082" max="3086" width="18.5" style="74" customWidth="1"/>
    <col min="3087" max="3087" width="24" style="74" bestFit="1" customWidth="1"/>
    <col min="3088" max="3089" width="14.625" style="74" customWidth="1"/>
    <col min="3090" max="3326" width="9" style="74"/>
    <col min="3327" max="3327" width="4.5" style="74" bestFit="1" customWidth="1"/>
    <col min="3328" max="3328" width="9" style="74" bestFit="1" customWidth="1"/>
    <col min="3329" max="3329" width="13.75" style="74" bestFit="1" customWidth="1"/>
    <col min="3330" max="3330" width="21.75" style="74" customWidth="1"/>
    <col min="3331" max="3331" width="26.5" style="74" customWidth="1"/>
    <col min="3332" max="3332" width="15.875" style="74" customWidth="1"/>
    <col min="3333" max="3333" width="23.25" style="74" customWidth="1"/>
    <col min="3334" max="3334" width="24.5" style="74" customWidth="1"/>
    <col min="3335" max="3335" width="16.25" style="74" customWidth="1"/>
    <col min="3336" max="3336" width="30.375" style="74" customWidth="1"/>
    <col min="3337" max="3337" width="62.125" style="74" customWidth="1"/>
    <col min="3338" max="3342" width="18.5" style="74" customWidth="1"/>
    <col min="3343" max="3343" width="24" style="74" bestFit="1" customWidth="1"/>
    <col min="3344" max="3345" width="14.625" style="74" customWidth="1"/>
    <col min="3346" max="3582" width="9" style="74"/>
    <col min="3583" max="3583" width="4.5" style="74" bestFit="1" customWidth="1"/>
    <col min="3584" max="3584" width="9" style="74" bestFit="1" customWidth="1"/>
    <col min="3585" max="3585" width="13.75" style="74" bestFit="1" customWidth="1"/>
    <col min="3586" max="3586" width="21.75" style="74" customWidth="1"/>
    <col min="3587" max="3587" width="26.5" style="74" customWidth="1"/>
    <col min="3588" max="3588" width="15.875" style="74" customWidth="1"/>
    <col min="3589" max="3589" width="23.25" style="74" customWidth="1"/>
    <col min="3590" max="3590" width="24.5" style="74" customWidth="1"/>
    <col min="3591" max="3591" width="16.25" style="74" customWidth="1"/>
    <col min="3592" max="3592" width="30.375" style="74" customWidth="1"/>
    <col min="3593" max="3593" width="62.125" style="74" customWidth="1"/>
    <col min="3594" max="3598" width="18.5" style="74" customWidth="1"/>
    <col min="3599" max="3599" width="24" style="74" bestFit="1" customWidth="1"/>
    <col min="3600" max="3601" width="14.625" style="74" customWidth="1"/>
    <col min="3602" max="3838" width="9" style="74"/>
    <col min="3839" max="3839" width="4.5" style="74" bestFit="1" customWidth="1"/>
    <col min="3840" max="3840" width="9" style="74" bestFit="1" customWidth="1"/>
    <col min="3841" max="3841" width="13.75" style="74" bestFit="1" customWidth="1"/>
    <col min="3842" max="3842" width="21.75" style="74" customWidth="1"/>
    <col min="3843" max="3843" width="26.5" style="74" customWidth="1"/>
    <col min="3844" max="3844" width="15.875" style="74" customWidth="1"/>
    <col min="3845" max="3845" width="23.25" style="74" customWidth="1"/>
    <col min="3846" max="3846" width="24.5" style="74" customWidth="1"/>
    <col min="3847" max="3847" width="16.25" style="74" customWidth="1"/>
    <col min="3848" max="3848" width="30.375" style="74" customWidth="1"/>
    <col min="3849" max="3849" width="62.125" style="74" customWidth="1"/>
    <col min="3850" max="3854" width="18.5" style="74" customWidth="1"/>
    <col min="3855" max="3855" width="24" style="74" bestFit="1" customWidth="1"/>
    <col min="3856" max="3857" width="14.625" style="74" customWidth="1"/>
    <col min="3858" max="4094" width="9" style="74"/>
    <col min="4095" max="4095" width="4.5" style="74" bestFit="1" customWidth="1"/>
    <col min="4096" max="4096" width="9" style="74" bestFit="1" customWidth="1"/>
    <col min="4097" max="4097" width="13.75" style="74" bestFit="1" customWidth="1"/>
    <col min="4098" max="4098" width="21.75" style="74" customWidth="1"/>
    <col min="4099" max="4099" width="26.5" style="74" customWidth="1"/>
    <col min="4100" max="4100" width="15.875" style="74" customWidth="1"/>
    <col min="4101" max="4101" width="23.25" style="74" customWidth="1"/>
    <col min="4102" max="4102" width="24.5" style="74" customWidth="1"/>
    <col min="4103" max="4103" width="16.25" style="74" customWidth="1"/>
    <col min="4104" max="4104" width="30.375" style="74" customWidth="1"/>
    <col min="4105" max="4105" width="62.125" style="74" customWidth="1"/>
    <col min="4106" max="4110" width="18.5" style="74" customWidth="1"/>
    <col min="4111" max="4111" width="24" style="74" bestFit="1" customWidth="1"/>
    <col min="4112" max="4113" width="14.625" style="74" customWidth="1"/>
    <col min="4114" max="4350" width="9" style="74"/>
    <col min="4351" max="4351" width="4.5" style="74" bestFit="1" customWidth="1"/>
    <col min="4352" max="4352" width="9" style="74" bestFit="1" customWidth="1"/>
    <col min="4353" max="4353" width="13.75" style="74" bestFit="1" customWidth="1"/>
    <col min="4354" max="4354" width="21.75" style="74" customWidth="1"/>
    <col min="4355" max="4355" width="26.5" style="74" customWidth="1"/>
    <col min="4356" max="4356" width="15.875" style="74" customWidth="1"/>
    <col min="4357" max="4357" width="23.25" style="74" customWidth="1"/>
    <col min="4358" max="4358" width="24.5" style="74" customWidth="1"/>
    <col min="4359" max="4359" width="16.25" style="74" customWidth="1"/>
    <col min="4360" max="4360" width="30.375" style="74" customWidth="1"/>
    <col min="4361" max="4361" width="62.125" style="74" customWidth="1"/>
    <col min="4362" max="4366" width="18.5" style="74" customWidth="1"/>
    <col min="4367" max="4367" width="24" style="74" bestFit="1" customWidth="1"/>
    <col min="4368" max="4369" width="14.625" style="74" customWidth="1"/>
    <col min="4370" max="4606" width="9" style="74"/>
    <col min="4607" max="4607" width="4.5" style="74" bestFit="1" customWidth="1"/>
    <col min="4608" max="4608" width="9" style="74" bestFit="1" customWidth="1"/>
    <col min="4609" max="4609" width="13.75" style="74" bestFit="1" customWidth="1"/>
    <col min="4610" max="4610" width="21.75" style="74" customWidth="1"/>
    <col min="4611" max="4611" width="26.5" style="74" customWidth="1"/>
    <col min="4612" max="4612" width="15.875" style="74" customWidth="1"/>
    <col min="4613" max="4613" width="23.25" style="74" customWidth="1"/>
    <col min="4614" max="4614" width="24.5" style="74" customWidth="1"/>
    <col min="4615" max="4615" width="16.25" style="74" customWidth="1"/>
    <col min="4616" max="4616" width="30.375" style="74" customWidth="1"/>
    <col min="4617" max="4617" width="62.125" style="74" customWidth="1"/>
    <col min="4618" max="4622" width="18.5" style="74" customWidth="1"/>
    <col min="4623" max="4623" width="24" style="74" bestFit="1" customWidth="1"/>
    <col min="4624" max="4625" width="14.625" style="74" customWidth="1"/>
    <col min="4626" max="4862" width="9" style="74"/>
    <col min="4863" max="4863" width="4.5" style="74" bestFit="1" customWidth="1"/>
    <col min="4864" max="4864" width="9" style="74" bestFit="1" customWidth="1"/>
    <col min="4865" max="4865" width="13.75" style="74" bestFit="1" customWidth="1"/>
    <col min="4866" max="4866" width="21.75" style="74" customWidth="1"/>
    <col min="4867" max="4867" width="26.5" style="74" customWidth="1"/>
    <col min="4868" max="4868" width="15.875" style="74" customWidth="1"/>
    <col min="4869" max="4869" width="23.25" style="74" customWidth="1"/>
    <col min="4870" max="4870" width="24.5" style="74" customWidth="1"/>
    <col min="4871" max="4871" width="16.25" style="74" customWidth="1"/>
    <col min="4872" max="4872" width="30.375" style="74" customWidth="1"/>
    <col min="4873" max="4873" width="62.125" style="74" customWidth="1"/>
    <col min="4874" max="4878" width="18.5" style="74" customWidth="1"/>
    <col min="4879" max="4879" width="24" style="74" bestFit="1" customWidth="1"/>
    <col min="4880" max="4881" width="14.625" style="74" customWidth="1"/>
    <col min="4882" max="5118" width="9" style="74"/>
    <col min="5119" max="5119" width="4.5" style="74" bestFit="1" customWidth="1"/>
    <col min="5120" max="5120" width="9" style="74" bestFit="1" customWidth="1"/>
    <col min="5121" max="5121" width="13.75" style="74" bestFit="1" customWidth="1"/>
    <col min="5122" max="5122" width="21.75" style="74" customWidth="1"/>
    <col min="5123" max="5123" width="26.5" style="74" customWidth="1"/>
    <col min="5124" max="5124" width="15.875" style="74" customWidth="1"/>
    <col min="5125" max="5125" width="23.25" style="74" customWidth="1"/>
    <col min="5126" max="5126" width="24.5" style="74" customWidth="1"/>
    <col min="5127" max="5127" width="16.25" style="74" customWidth="1"/>
    <col min="5128" max="5128" width="30.375" style="74" customWidth="1"/>
    <col min="5129" max="5129" width="62.125" style="74" customWidth="1"/>
    <col min="5130" max="5134" width="18.5" style="74" customWidth="1"/>
    <col min="5135" max="5135" width="24" style="74" bestFit="1" customWidth="1"/>
    <col min="5136" max="5137" width="14.625" style="74" customWidth="1"/>
    <col min="5138" max="5374" width="9" style="74"/>
    <col min="5375" max="5375" width="4.5" style="74" bestFit="1" customWidth="1"/>
    <col min="5376" max="5376" width="9" style="74" bestFit="1" customWidth="1"/>
    <col min="5377" max="5377" width="13.75" style="74" bestFit="1" customWidth="1"/>
    <col min="5378" max="5378" width="21.75" style="74" customWidth="1"/>
    <col min="5379" max="5379" width="26.5" style="74" customWidth="1"/>
    <col min="5380" max="5380" width="15.875" style="74" customWidth="1"/>
    <col min="5381" max="5381" width="23.25" style="74" customWidth="1"/>
    <col min="5382" max="5382" width="24.5" style="74" customWidth="1"/>
    <col min="5383" max="5383" width="16.25" style="74" customWidth="1"/>
    <col min="5384" max="5384" width="30.375" style="74" customWidth="1"/>
    <col min="5385" max="5385" width="62.125" style="74" customWidth="1"/>
    <col min="5386" max="5390" width="18.5" style="74" customWidth="1"/>
    <col min="5391" max="5391" width="24" style="74" bestFit="1" customWidth="1"/>
    <col min="5392" max="5393" width="14.625" style="74" customWidth="1"/>
    <col min="5394" max="5630" width="9" style="74"/>
    <col min="5631" max="5631" width="4.5" style="74" bestFit="1" customWidth="1"/>
    <col min="5632" max="5632" width="9" style="74" bestFit="1" customWidth="1"/>
    <col min="5633" max="5633" width="13.75" style="74" bestFit="1" customWidth="1"/>
    <col min="5634" max="5634" width="21.75" style="74" customWidth="1"/>
    <col min="5635" max="5635" width="26.5" style="74" customWidth="1"/>
    <col min="5636" max="5636" width="15.875" style="74" customWidth="1"/>
    <col min="5637" max="5637" width="23.25" style="74" customWidth="1"/>
    <col min="5638" max="5638" width="24.5" style="74" customWidth="1"/>
    <col min="5639" max="5639" width="16.25" style="74" customWidth="1"/>
    <col min="5640" max="5640" width="30.375" style="74" customWidth="1"/>
    <col min="5641" max="5641" width="62.125" style="74" customWidth="1"/>
    <col min="5642" max="5646" width="18.5" style="74" customWidth="1"/>
    <col min="5647" max="5647" width="24" style="74" bestFit="1" customWidth="1"/>
    <col min="5648" max="5649" width="14.625" style="74" customWidth="1"/>
    <col min="5650" max="5886" width="9" style="74"/>
    <col min="5887" max="5887" width="4.5" style="74" bestFit="1" customWidth="1"/>
    <col min="5888" max="5888" width="9" style="74" bestFit="1" customWidth="1"/>
    <col min="5889" max="5889" width="13.75" style="74" bestFit="1" customWidth="1"/>
    <col min="5890" max="5890" width="21.75" style="74" customWidth="1"/>
    <col min="5891" max="5891" width="26.5" style="74" customWidth="1"/>
    <col min="5892" max="5892" width="15.875" style="74" customWidth="1"/>
    <col min="5893" max="5893" width="23.25" style="74" customWidth="1"/>
    <col min="5894" max="5894" width="24.5" style="74" customWidth="1"/>
    <col min="5895" max="5895" width="16.25" style="74" customWidth="1"/>
    <col min="5896" max="5896" width="30.375" style="74" customWidth="1"/>
    <col min="5897" max="5897" width="62.125" style="74" customWidth="1"/>
    <col min="5898" max="5902" width="18.5" style="74" customWidth="1"/>
    <col min="5903" max="5903" width="24" style="74" bestFit="1" customWidth="1"/>
    <col min="5904" max="5905" width="14.625" style="74" customWidth="1"/>
    <col min="5906" max="6142" width="9" style="74"/>
    <col min="6143" max="6143" width="4.5" style="74" bestFit="1" customWidth="1"/>
    <col min="6144" max="6144" width="9" style="74" bestFit="1" customWidth="1"/>
    <col min="6145" max="6145" width="13.75" style="74" bestFit="1" customWidth="1"/>
    <col min="6146" max="6146" width="21.75" style="74" customWidth="1"/>
    <col min="6147" max="6147" width="26.5" style="74" customWidth="1"/>
    <col min="6148" max="6148" width="15.875" style="74" customWidth="1"/>
    <col min="6149" max="6149" width="23.25" style="74" customWidth="1"/>
    <col min="6150" max="6150" width="24.5" style="74" customWidth="1"/>
    <col min="6151" max="6151" width="16.25" style="74" customWidth="1"/>
    <col min="6152" max="6152" width="30.375" style="74" customWidth="1"/>
    <col min="6153" max="6153" width="62.125" style="74" customWidth="1"/>
    <col min="6154" max="6158" width="18.5" style="74" customWidth="1"/>
    <col min="6159" max="6159" width="24" style="74" bestFit="1" customWidth="1"/>
    <col min="6160" max="6161" width="14.625" style="74" customWidth="1"/>
    <col min="6162" max="6398" width="9" style="74"/>
    <col min="6399" max="6399" width="4.5" style="74" bestFit="1" customWidth="1"/>
    <col min="6400" max="6400" width="9" style="74" bestFit="1" customWidth="1"/>
    <col min="6401" max="6401" width="13.75" style="74" bestFit="1" customWidth="1"/>
    <col min="6402" max="6402" width="21.75" style="74" customWidth="1"/>
    <col min="6403" max="6403" width="26.5" style="74" customWidth="1"/>
    <col min="6404" max="6404" width="15.875" style="74" customWidth="1"/>
    <col min="6405" max="6405" width="23.25" style="74" customWidth="1"/>
    <col min="6406" max="6406" width="24.5" style="74" customWidth="1"/>
    <col min="6407" max="6407" width="16.25" style="74" customWidth="1"/>
    <col min="6408" max="6408" width="30.375" style="74" customWidth="1"/>
    <col min="6409" max="6409" width="62.125" style="74" customWidth="1"/>
    <col min="6410" max="6414" width="18.5" style="74" customWidth="1"/>
    <col min="6415" max="6415" width="24" style="74" bestFit="1" customWidth="1"/>
    <col min="6416" max="6417" width="14.625" style="74" customWidth="1"/>
    <col min="6418" max="6654" width="9" style="74"/>
    <col min="6655" max="6655" width="4.5" style="74" bestFit="1" customWidth="1"/>
    <col min="6656" max="6656" width="9" style="74" bestFit="1" customWidth="1"/>
    <col min="6657" max="6657" width="13.75" style="74" bestFit="1" customWidth="1"/>
    <col min="6658" max="6658" width="21.75" style="74" customWidth="1"/>
    <col min="6659" max="6659" width="26.5" style="74" customWidth="1"/>
    <col min="6660" max="6660" width="15.875" style="74" customWidth="1"/>
    <col min="6661" max="6661" width="23.25" style="74" customWidth="1"/>
    <col min="6662" max="6662" width="24.5" style="74" customWidth="1"/>
    <col min="6663" max="6663" width="16.25" style="74" customWidth="1"/>
    <col min="6664" max="6664" width="30.375" style="74" customWidth="1"/>
    <col min="6665" max="6665" width="62.125" style="74" customWidth="1"/>
    <col min="6666" max="6670" width="18.5" style="74" customWidth="1"/>
    <col min="6671" max="6671" width="24" style="74" bestFit="1" customWidth="1"/>
    <col min="6672" max="6673" width="14.625" style="74" customWidth="1"/>
    <col min="6674" max="6910" width="9" style="74"/>
    <col min="6911" max="6911" width="4.5" style="74" bestFit="1" customWidth="1"/>
    <col min="6912" max="6912" width="9" style="74" bestFit="1" customWidth="1"/>
    <col min="6913" max="6913" width="13.75" style="74" bestFit="1" customWidth="1"/>
    <col min="6914" max="6914" width="21.75" style="74" customWidth="1"/>
    <col min="6915" max="6915" width="26.5" style="74" customWidth="1"/>
    <col min="6916" max="6916" width="15.875" style="74" customWidth="1"/>
    <col min="6917" max="6917" width="23.25" style="74" customWidth="1"/>
    <col min="6918" max="6918" width="24.5" style="74" customWidth="1"/>
    <col min="6919" max="6919" width="16.25" style="74" customWidth="1"/>
    <col min="6920" max="6920" width="30.375" style="74" customWidth="1"/>
    <col min="6921" max="6921" width="62.125" style="74" customWidth="1"/>
    <col min="6922" max="6926" width="18.5" style="74" customWidth="1"/>
    <col min="6927" max="6927" width="24" style="74" bestFit="1" customWidth="1"/>
    <col min="6928" max="6929" width="14.625" style="74" customWidth="1"/>
    <col min="6930" max="7166" width="9" style="74"/>
    <col min="7167" max="7167" width="4.5" style="74" bestFit="1" customWidth="1"/>
    <col min="7168" max="7168" width="9" style="74" bestFit="1" customWidth="1"/>
    <col min="7169" max="7169" width="13.75" style="74" bestFit="1" customWidth="1"/>
    <col min="7170" max="7170" width="21.75" style="74" customWidth="1"/>
    <col min="7171" max="7171" width="26.5" style="74" customWidth="1"/>
    <col min="7172" max="7172" width="15.875" style="74" customWidth="1"/>
    <col min="7173" max="7173" width="23.25" style="74" customWidth="1"/>
    <col min="7174" max="7174" width="24.5" style="74" customWidth="1"/>
    <col min="7175" max="7175" width="16.25" style="74" customWidth="1"/>
    <col min="7176" max="7176" width="30.375" style="74" customWidth="1"/>
    <col min="7177" max="7177" width="62.125" style="74" customWidth="1"/>
    <col min="7178" max="7182" width="18.5" style="74" customWidth="1"/>
    <col min="7183" max="7183" width="24" style="74" bestFit="1" customWidth="1"/>
    <col min="7184" max="7185" width="14.625" style="74" customWidth="1"/>
    <col min="7186" max="7422" width="9" style="74"/>
    <col min="7423" max="7423" width="4.5" style="74" bestFit="1" customWidth="1"/>
    <col min="7424" max="7424" width="9" style="74" bestFit="1" customWidth="1"/>
    <col min="7425" max="7425" width="13.75" style="74" bestFit="1" customWidth="1"/>
    <col min="7426" max="7426" width="21.75" style="74" customWidth="1"/>
    <col min="7427" max="7427" width="26.5" style="74" customWidth="1"/>
    <col min="7428" max="7428" width="15.875" style="74" customWidth="1"/>
    <col min="7429" max="7429" width="23.25" style="74" customWidth="1"/>
    <col min="7430" max="7430" width="24.5" style="74" customWidth="1"/>
    <col min="7431" max="7431" width="16.25" style="74" customWidth="1"/>
    <col min="7432" max="7432" width="30.375" style="74" customWidth="1"/>
    <col min="7433" max="7433" width="62.125" style="74" customWidth="1"/>
    <col min="7434" max="7438" width="18.5" style="74" customWidth="1"/>
    <col min="7439" max="7439" width="24" style="74" bestFit="1" customWidth="1"/>
    <col min="7440" max="7441" width="14.625" style="74" customWidth="1"/>
    <col min="7442" max="7678" width="9" style="74"/>
    <col min="7679" max="7679" width="4.5" style="74" bestFit="1" customWidth="1"/>
    <col min="7680" max="7680" width="9" style="74" bestFit="1" customWidth="1"/>
    <col min="7681" max="7681" width="13.75" style="74" bestFit="1" customWidth="1"/>
    <col min="7682" max="7682" width="21.75" style="74" customWidth="1"/>
    <col min="7683" max="7683" width="26.5" style="74" customWidth="1"/>
    <col min="7684" max="7684" width="15.875" style="74" customWidth="1"/>
    <col min="7685" max="7685" width="23.25" style="74" customWidth="1"/>
    <col min="7686" max="7686" width="24.5" style="74" customWidth="1"/>
    <col min="7687" max="7687" width="16.25" style="74" customWidth="1"/>
    <col min="7688" max="7688" width="30.375" style="74" customWidth="1"/>
    <col min="7689" max="7689" width="62.125" style="74" customWidth="1"/>
    <col min="7690" max="7694" width="18.5" style="74" customWidth="1"/>
    <col min="7695" max="7695" width="24" style="74" bestFit="1" customWidth="1"/>
    <col min="7696" max="7697" width="14.625" style="74" customWidth="1"/>
    <col min="7698" max="7934" width="9" style="74"/>
    <col min="7935" max="7935" width="4.5" style="74" bestFit="1" customWidth="1"/>
    <col min="7936" max="7936" width="9" style="74" bestFit="1" customWidth="1"/>
    <col min="7937" max="7937" width="13.75" style="74" bestFit="1" customWidth="1"/>
    <col min="7938" max="7938" width="21.75" style="74" customWidth="1"/>
    <col min="7939" max="7939" width="26.5" style="74" customWidth="1"/>
    <col min="7940" max="7940" width="15.875" style="74" customWidth="1"/>
    <col min="7941" max="7941" width="23.25" style="74" customWidth="1"/>
    <col min="7942" max="7942" width="24.5" style="74" customWidth="1"/>
    <col min="7943" max="7943" width="16.25" style="74" customWidth="1"/>
    <col min="7944" max="7944" width="30.375" style="74" customWidth="1"/>
    <col min="7945" max="7945" width="62.125" style="74" customWidth="1"/>
    <col min="7946" max="7950" width="18.5" style="74" customWidth="1"/>
    <col min="7951" max="7951" width="24" style="74" bestFit="1" customWidth="1"/>
    <col min="7952" max="7953" width="14.625" style="74" customWidth="1"/>
    <col min="7954" max="8190" width="9" style="74"/>
    <col min="8191" max="8191" width="4.5" style="74" bestFit="1" customWidth="1"/>
    <col min="8192" max="8192" width="9" style="74" bestFit="1" customWidth="1"/>
    <col min="8193" max="8193" width="13.75" style="74" bestFit="1" customWidth="1"/>
    <col min="8194" max="8194" width="21.75" style="74" customWidth="1"/>
    <col min="8195" max="8195" width="26.5" style="74" customWidth="1"/>
    <col min="8196" max="8196" width="15.875" style="74" customWidth="1"/>
    <col min="8197" max="8197" width="23.25" style="74" customWidth="1"/>
    <col min="8198" max="8198" width="24.5" style="74" customWidth="1"/>
    <col min="8199" max="8199" width="16.25" style="74" customWidth="1"/>
    <col min="8200" max="8200" width="30.375" style="74" customWidth="1"/>
    <col min="8201" max="8201" width="62.125" style="74" customWidth="1"/>
    <col min="8202" max="8206" width="18.5" style="74" customWidth="1"/>
    <col min="8207" max="8207" width="24" style="74" bestFit="1" customWidth="1"/>
    <col min="8208" max="8209" width="14.625" style="74" customWidth="1"/>
    <col min="8210" max="8446" width="9" style="74"/>
    <col min="8447" max="8447" width="4.5" style="74" bestFit="1" customWidth="1"/>
    <col min="8448" max="8448" width="9" style="74" bestFit="1" customWidth="1"/>
    <col min="8449" max="8449" width="13.75" style="74" bestFit="1" customWidth="1"/>
    <col min="8450" max="8450" width="21.75" style="74" customWidth="1"/>
    <col min="8451" max="8451" width="26.5" style="74" customWidth="1"/>
    <col min="8452" max="8452" width="15.875" style="74" customWidth="1"/>
    <col min="8453" max="8453" width="23.25" style="74" customWidth="1"/>
    <col min="8454" max="8454" width="24.5" style="74" customWidth="1"/>
    <col min="8455" max="8455" width="16.25" style="74" customWidth="1"/>
    <col min="8456" max="8456" width="30.375" style="74" customWidth="1"/>
    <col min="8457" max="8457" width="62.125" style="74" customWidth="1"/>
    <col min="8458" max="8462" width="18.5" style="74" customWidth="1"/>
    <col min="8463" max="8463" width="24" style="74" bestFit="1" customWidth="1"/>
    <col min="8464" max="8465" width="14.625" style="74" customWidth="1"/>
    <col min="8466" max="8702" width="9" style="74"/>
    <col min="8703" max="8703" width="4.5" style="74" bestFit="1" customWidth="1"/>
    <col min="8704" max="8704" width="9" style="74" bestFit="1" customWidth="1"/>
    <col min="8705" max="8705" width="13.75" style="74" bestFit="1" customWidth="1"/>
    <col min="8706" max="8706" width="21.75" style="74" customWidth="1"/>
    <col min="8707" max="8707" width="26.5" style="74" customWidth="1"/>
    <col min="8708" max="8708" width="15.875" style="74" customWidth="1"/>
    <col min="8709" max="8709" width="23.25" style="74" customWidth="1"/>
    <col min="8710" max="8710" width="24.5" style="74" customWidth="1"/>
    <col min="8711" max="8711" width="16.25" style="74" customWidth="1"/>
    <col min="8712" max="8712" width="30.375" style="74" customWidth="1"/>
    <col min="8713" max="8713" width="62.125" style="74" customWidth="1"/>
    <col min="8714" max="8718" width="18.5" style="74" customWidth="1"/>
    <col min="8719" max="8719" width="24" style="74" bestFit="1" customWidth="1"/>
    <col min="8720" max="8721" width="14.625" style="74" customWidth="1"/>
    <col min="8722" max="8958" width="9" style="74"/>
    <col min="8959" max="8959" width="4.5" style="74" bestFit="1" customWidth="1"/>
    <col min="8960" max="8960" width="9" style="74" bestFit="1" customWidth="1"/>
    <col min="8961" max="8961" width="13.75" style="74" bestFit="1" customWidth="1"/>
    <col min="8962" max="8962" width="21.75" style="74" customWidth="1"/>
    <col min="8963" max="8963" width="26.5" style="74" customWidth="1"/>
    <col min="8964" max="8964" width="15.875" style="74" customWidth="1"/>
    <col min="8965" max="8965" width="23.25" style="74" customWidth="1"/>
    <col min="8966" max="8966" width="24.5" style="74" customWidth="1"/>
    <col min="8967" max="8967" width="16.25" style="74" customWidth="1"/>
    <col min="8968" max="8968" width="30.375" style="74" customWidth="1"/>
    <col min="8969" max="8969" width="62.125" style="74" customWidth="1"/>
    <col min="8970" max="8974" width="18.5" style="74" customWidth="1"/>
    <col min="8975" max="8975" width="24" style="74" bestFit="1" customWidth="1"/>
    <col min="8976" max="8977" width="14.625" style="74" customWidth="1"/>
    <col min="8978" max="9214" width="9" style="74"/>
    <col min="9215" max="9215" width="4.5" style="74" bestFit="1" customWidth="1"/>
    <col min="9216" max="9216" width="9" style="74" bestFit="1" customWidth="1"/>
    <col min="9217" max="9217" width="13.75" style="74" bestFit="1" customWidth="1"/>
    <col min="9218" max="9218" width="21.75" style="74" customWidth="1"/>
    <col min="9219" max="9219" width="26.5" style="74" customWidth="1"/>
    <col min="9220" max="9220" width="15.875" style="74" customWidth="1"/>
    <col min="9221" max="9221" width="23.25" style="74" customWidth="1"/>
    <col min="9222" max="9222" width="24.5" style="74" customWidth="1"/>
    <col min="9223" max="9223" width="16.25" style="74" customWidth="1"/>
    <col min="9224" max="9224" width="30.375" style="74" customWidth="1"/>
    <col min="9225" max="9225" width="62.125" style="74" customWidth="1"/>
    <col min="9226" max="9230" width="18.5" style="74" customWidth="1"/>
    <col min="9231" max="9231" width="24" style="74" bestFit="1" customWidth="1"/>
    <col min="9232" max="9233" width="14.625" style="74" customWidth="1"/>
    <col min="9234" max="9470" width="9" style="74"/>
    <col min="9471" max="9471" width="4.5" style="74" bestFit="1" customWidth="1"/>
    <col min="9472" max="9472" width="9" style="74" bestFit="1" customWidth="1"/>
    <col min="9473" max="9473" width="13.75" style="74" bestFit="1" customWidth="1"/>
    <col min="9474" max="9474" width="21.75" style="74" customWidth="1"/>
    <col min="9475" max="9475" width="26.5" style="74" customWidth="1"/>
    <col min="9476" max="9476" width="15.875" style="74" customWidth="1"/>
    <col min="9477" max="9477" width="23.25" style="74" customWidth="1"/>
    <col min="9478" max="9478" width="24.5" style="74" customWidth="1"/>
    <col min="9479" max="9479" width="16.25" style="74" customWidth="1"/>
    <col min="9480" max="9480" width="30.375" style="74" customWidth="1"/>
    <col min="9481" max="9481" width="62.125" style="74" customWidth="1"/>
    <col min="9482" max="9486" width="18.5" style="74" customWidth="1"/>
    <col min="9487" max="9487" width="24" style="74" bestFit="1" customWidth="1"/>
    <col min="9488" max="9489" width="14.625" style="74" customWidth="1"/>
    <col min="9490" max="9726" width="9" style="74"/>
    <col min="9727" max="9727" width="4.5" style="74" bestFit="1" customWidth="1"/>
    <col min="9728" max="9728" width="9" style="74" bestFit="1" customWidth="1"/>
    <col min="9729" max="9729" width="13.75" style="74" bestFit="1" customWidth="1"/>
    <col min="9730" max="9730" width="21.75" style="74" customWidth="1"/>
    <col min="9731" max="9731" width="26.5" style="74" customWidth="1"/>
    <col min="9732" max="9732" width="15.875" style="74" customWidth="1"/>
    <col min="9733" max="9733" width="23.25" style="74" customWidth="1"/>
    <col min="9734" max="9734" width="24.5" style="74" customWidth="1"/>
    <col min="9735" max="9735" width="16.25" style="74" customWidth="1"/>
    <col min="9736" max="9736" width="30.375" style="74" customWidth="1"/>
    <col min="9737" max="9737" width="62.125" style="74" customWidth="1"/>
    <col min="9738" max="9742" width="18.5" style="74" customWidth="1"/>
    <col min="9743" max="9743" width="24" style="74" bestFit="1" customWidth="1"/>
    <col min="9744" max="9745" width="14.625" style="74" customWidth="1"/>
    <col min="9746" max="9982" width="9" style="74"/>
    <col min="9983" max="9983" width="4.5" style="74" bestFit="1" customWidth="1"/>
    <col min="9984" max="9984" width="9" style="74" bestFit="1" customWidth="1"/>
    <col min="9985" max="9985" width="13.75" style="74" bestFit="1" customWidth="1"/>
    <col min="9986" max="9986" width="21.75" style="74" customWidth="1"/>
    <col min="9987" max="9987" width="26.5" style="74" customWidth="1"/>
    <col min="9988" max="9988" width="15.875" style="74" customWidth="1"/>
    <col min="9989" max="9989" width="23.25" style="74" customWidth="1"/>
    <col min="9990" max="9990" width="24.5" style="74" customWidth="1"/>
    <col min="9991" max="9991" width="16.25" style="74" customWidth="1"/>
    <col min="9992" max="9992" width="30.375" style="74" customWidth="1"/>
    <col min="9993" max="9993" width="62.125" style="74" customWidth="1"/>
    <col min="9994" max="9998" width="18.5" style="74" customWidth="1"/>
    <col min="9999" max="9999" width="24" style="74" bestFit="1" customWidth="1"/>
    <col min="10000" max="10001" width="14.625" style="74" customWidth="1"/>
    <col min="10002" max="10238" width="9" style="74"/>
    <col min="10239" max="10239" width="4.5" style="74" bestFit="1" customWidth="1"/>
    <col min="10240" max="10240" width="9" style="74" bestFit="1" customWidth="1"/>
    <col min="10241" max="10241" width="13.75" style="74" bestFit="1" customWidth="1"/>
    <col min="10242" max="10242" width="21.75" style="74" customWidth="1"/>
    <col min="10243" max="10243" width="26.5" style="74" customWidth="1"/>
    <col min="10244" max="10244" width="15.875" style="74" customWidth="1"/>
    <col min="10245" max="10245" width="23.25" style="74" customWidth="1"/>
    <col min="10246" max="10246" width="24.5" style="74" customWidth="1"/>
    <col min="10247" max="10247" width="16.25" style="74" customWidth="1"/>
    <col min="10248" max="10248" width="30.375" style="74" customWidth="1"/>
    <col min="10249" max="10249" width="62.125" style="74" customWidth="1"/>
    <col min="10250" max="10254" width="18.5" style="74" customWidth="1"/>
    <col min="10255" max="10255" width="24" style="74" bestFit="1" customWidth="1"/>
    <col min="10256" max="10257" width="14.625" style="74" customWidth="1"/>
    <col min="10258" max="10494" width="9" style="74"/>
    <col min="10495" max="10495" width="4.5" style="74" bestFit="1" customWidth="1"/>
    <col min="10496" max="10496" width="9" style="74" bestFit="1" customWidth="1"/>
    <col min="10497" max="10497" width="13.75" style="74" bestFit="1" customWidth="1"/>
    <col min="10498" max="10498" width="21.75" style="74" customWidth="1"/>
    <col min="10499" max="10499" width="26.5" style="74" customWidth="1"/>
    <col min="10500" max="10500" width="15.875" style="74" customWidth="1"/>
    <col min="10501" max="10501" width="23.25" style="74" customWidth="1"/>
    <col min="10502" max="10502" width="24.5" style="74" customWidth="1"/>
    <col min="10503" max="10503" width="16.25" style="74" customWidth="1"/>
    <col min="10504" max="10504" width="30.375" style="74" customWidth="1"/>
    <col min="10505" max="10505" width="62.125" style="74" customWidth="1"/>
    <col min="10506" max="10510" width="18.5" style="74" customWidth="1"/>
    <col min="10511" max="10511" width="24" style="74" bestFit="1" customWidth="1"/>
    <col min="10512" max="10513" width="14.625" style="74" customWidth="1"/>
    <col min="10514" max="10750" width="9" style="74"/>
    <col min="10751" max="10751" width="4.5" style="74" bestFit="1" customWidth="1"/>
    <col min="10752" max="10752" width="9" style="74" bestFit="1" customWidth="1"/>
    <col min="10753" max="10753" width="13.75" style="74" bestFit="1" customWidth="1"/>
    <col min="10754" max="10754" width="21.75" style="74" customWidth="1"/>
    <col min="10755" max="10755" width="26.5" style="74" customWidth="1"/>
    <col min="10756" max="10756" width="15.875" style="74" customWidth="1"/>
    <col min="10757" max="10757" width="23.25" style="74" customWidth="1"/>
    <col min="10758" max="10758" width="24.5" style="74" customWidth="1"/>
    <col min="10759" max="10759" width="16.25" style="74" customWidth="1"/>
    <col min="10760" max="10760" width="30.375" style="74" customWidth="1"/>
    <col min="10761" max="10761" width="62.125" style="74" customWidth="1"/>
    <col min="10762" max="10766" width="18.5" style="74" customWidth="1"/>
    <col min="10767" max="10767" width="24" style="74" bestFit="1" customWidth="1"/>
    <col min="10768" max="10769" width="14.625" style="74" customWidth="1"/>
    <col min="10770" max="11006" width="9" style="74"/>
    <col min="11007" max="11007" width="4.5" style="74" bestFit="1" customWidth="1"/>
    <col min="11008" max="11008" width="9" style="74" bestFit="1" customWidth="1"/>
    <col min="11009" max="11009" width="13.75" style="74" bestFit="1" customWidth="1"/>
    <col min="11010" max="11010" width="21.75" style="74" customWidth="1"/>
    <col min="11011" max="11011" width="26.5" style="74" customWidth="1"/>
    <col min="11012" max="11012" width="15.875" style="74" customWidth="1"/>
    <col min="11013" max="11013" width="23.25" style="74" customWidth="1"/>
    <col min="11014" max="11014" width="24.5" style="74" customWidth="1"/>
    <col min="11015" max="11015" width="16.25" style="74" customWidth="1"/>
    <col min="11016" max="11016" width="30.375" style="74" customWidth="1"/>
    <col min="11017" max="11017" width="62.125" style="74" customWidth="1"/>
    <col min="11018" max="11022" width="18.5" style="74" customWidth="1"/>
    <col min="11023" max="11023" width="24" style="74" bestFit="1" customWidth="1"/>
    <col min="11024" max="11025" width="14.625" style="74" customWidth="1"/>
    <col min="11026" max="11262" width="9" style="74"/>
    <col min="11263" max="11263" width="4.5" style="74" bestFit="1" customWidth="1"/>
    <col min="11264" max="11264" width="9" style="74" bestFit="1" customWidth="1"/>
    <col min="11265" max="11265" width="13.75" style="74" bestFit="1" customWidth="1"/>
    <col min="11266" max="11266" width="21.75" style="74" customWidth="1"/>
    <col min="11267" max="11267" width="26.5" style="74" customWidth="1"/>
    <col min="11268" max="11268" width="15.875" style="74" customWidth="1"/>
    <col min="11269" max="11269" width="23.25" style="74" customWidth="1"/>
    <col min="11270" max="11270" width="24.5" style="74" customWidth="1"/>
    <col min="11271" max="11271" width="16.25" style="74" customWidth="1"/>
    <col min="11272" max="11272" width="30.375" style="74" customWidth="1"/>
    <col min="11273" max="11273" width="62.125" style="74" customWidth="1"/>
    <col min="11274" max="11278" width="18.5" style="74" customWidth="1"/>
    <col min="11279" max="11279" width="24" style="74" bestFit="1" customWidth="1"/>
    <col min="11280" max="11281" width="14.625" style="74" customWidth="1"/>
    <col min="11282" max="11518" width="9" style="74"/>
    <col min="11519" max="11519" width="4.5" style="74" bestFit="1" customWidth="1"/>
    <col min="11520" max="11520" width="9" style="74" bestFit="1" customWidth="1"/>
    <col min="11521" max="11521" width="13.75" style="74" bestFit="1" customWidth="1"/>
    <col min="11522" max="11522" width="21.75" style="74" customWidth="1"/>
    <col min="11523" max="11523" width="26.5" style="74" customWidth="1"/>
    <col min="11524" max="11524" width="15.875" style="74" customWidth="1"/>
    <col min="11525" max="11525" width="23.25" style="74" customWidth="1"/>
    <col min="11526" max="11526" width="24.5" style="74" customWidth="1"/>
    <col min="11527" max="11527" width="16.25" style="74" customWidth="1"/>
    <col min="11528" max="11528" width="30.375" style="74" customWidth="1"/>
    <col min="11529" max="11529" width="62.125" style="74" customWidth="1"/>
    <col min="11530" max="11534" width="18.5" style="74" customWidth="1"/>
    <col min="11535" max="11535" width="24" style="74" bestFit="1" customWidth="1"/>
    <col min="11536" max="11537" width="14.625" style="74" customWidth="1"/>
    <col min="11538" max="11774" width="9" style="74"/>
    <col min="11775" max="11775" width="4.5" style="74" bestFit="1" customWidth="1"/>
    <col min="11776" max="11776" width="9" style="74" bestFit="1" customWidth="1"/>
    <col min="11777" max="11777" width="13.75" style="74" bestFit="1" customWidth="1"/>
    <col min="11778" max="11778" width="21.75" style="74" customWidth="1"/>
    <col min="11779" max="11779" width="26.5" style="74" customWidth="1"/>
    <col min="11780" max="11780" width="15.875" style="74" customWidth="1"/>
    <col min="11781" max="11781" width="23.25" style="74" customWidth="1"/>
    <col min="11782" max="11782" width="24.5" style="74" customWidth="1"/>
    <col min="11783" max="11783" width="16.25" style="74" customWidth="1"/>
    <col min="11784" max="11784" width="30.375" style="74" customWidth="1"/>
    <col min="11785" max="11785" width="62.125" style="74" customWidth="1"/>
    <col min="11786" max="11790" width="18.5" style="74" customWidth="1"/>
    <col min="11791" max="11791" width="24" style="74" bestFit="1" customWidth="1"/>
    <col min="11792" max="11793" width="14.625" style="74" customWidth="1"/>
    <col min="11794" max="12030" width="9" style="74"/>
    <col min="12031" max="12031" width="4.5" style="74" bestFit="1" customWidth="1"/>
    <col min="12032" max="12032" width="9" style="74" bestFit="1" customWidth="1"/>
    <col min="12033" max="12033" width="13.75" style="74" bestFit="1" customWidth="1"/>
    <col min="12034" max="12034" width="21.75" style="74" customWidth="1"/>
    <col min="12035" max="12035" width="26.5" style="74" customWidth="1"/>
    <col min="12036" max="12036" width="15.875" style="74" customWidth="1"/>
    <col min="12037" max="12037" width="23.25" style="74" customWidth="1"/>
    <col min="12038" max="12038" width="24.5" style="74" customWidth="1"/>
    <col min="12039" max="12039" width="16.25" style="74" customWidth="1"/>
    <col min="12040" max="12040" width="30.375" style="74" customWidth="1"/>
    <col min="12041" max="12041" width="62.125" style="74" customWidth="1"/>
    <col min="12042" max="12046" width="18.5" style="74" customWidth="1"/>
    <col min="12047" max="12047" width="24" style="74" bestFit="1" customWidth="1"/>
    <col min="12048" max="12049" width="14.625" style="74" customWidth="1"/>
    <col min="12050" max="12286" width="9" style="74"/>
    <col min="12287" max="12287" width="4.5" style="74" bestFit="1" customWidth="1"/>
    <col min="12288" max="12288" width="9" style="74" bestFit="1" customWidth="1"/>
    <col min="12289" max="12289" width="13.75" style="74" bestFit="1" customWidth="1"/>
    <col min="12290" max="12290" width="21.75" style="74" customWidth="1"/>
    <col min="12291" max="12291" width="26.5" style="74" customWidth="1"/>
    <col min="12292" max="12292" width="15.875" style="74" customWidth="1"/>
    <col min="12293" max="12293" width="23.25" style="74" customWidth="1"/>
    <col min="12294" max="12294" width="24.5" style="74" customWidth="1"/>
    <col min="12295" max="12295" width="16.25" style="74" customWidth="1"/>
    <col min="12296" max="12296" width="30.375" style="74" customWidth="1"/>
    <col min="12297" max="12297" width="62.125" style="74" customWidth="1"/>
    <col min="12298" max="12302" width="18.5" style="74" customWidth="1"/>
    <col min="12303" max="12303" width="24" style="74" bestFit="1" customWidth="1"/>
    <col min="12304" max="12305" width="14.625" style="74" customWidth="1"/>
    <col min="12306" max="12542" width="9" style="74"/>
    <col min="12543" max="12543" width="4.5" style="74" bestFit="1" customWidth="1"/>
    <col min="12544" max="12544" width="9" style="74" bestFit="1" customWidth="1"/>
    <col min="12545" max="12545" width="13.75" style="74" bestFit="1" customWidth="1"/>
    <col min="12546" max="12546" width="21.75" style="74" customWidth="1"/>
    <col min="12547" max="12547" width="26.5" style="74" customWidth="1"/>
    <col min="12548" max="12548" width="15.875" style="74" customWidth="1"/>
    <col min="12549" max="12549" width="23.25" style="74" customWidth="1"/>
    <col min="12550" max="12550" width="24.5" style="74" customWidth="1"/>
    <col min="12551" max="12551" width="16.25" style="74" customWidth="1"/>
    <col min="12552" max="12552" width="30.375" style="74" customWidth="1"/>
    <col min="12553" max="12553" width="62.125" style="74" customWidth="1"/>
    <col min="12554" max="12558" width="18.5" style="74" customWidth="1"/>
    <col min="12559" max="12559" width="24" style="74" bestFit="1" customWidth="1"/>
    <col min="12560" max="12561" width="14.625" style="74" customWidth="1"/>
    <col min="12562" max="12798" width="9" style="74"/>
    <col min="12799" max="12799" width="4.5" style="74" bestFit="1" customWidth="1"/>
    <col min="12800" max="12800" width="9" style="74" bestFit="1" customWidth="1"/>
    <col min="12801" max="12801" width="13.75" style="74" bestFit="1" customWidth="1"/>
    <col min="12802" max="12802" width="21.75" style="74" customWidth="1"/>
    <col min="12803" max="12803" width="26.5" style="74" customWidth="1"/>
    <col min="12804" max="12804" width="15.875" style="74" customWidth="1"/>
    <col min="12805" max="12805" width="23.25" style="74" customWidth="1"/>
    <col min="12806" max="12806" width="24.5" style="74" customWidth="1"/>
    <col min="12807" max="12807" width="16.25" style="74" customWidth="1"/>
    <col min="12808" max="12808" width="30.375" style="74" customWidth="1"/>
    <col min="12809" max="12809" width="62.125" style="74" customWidth="1"/>
    <col min="12810" max="12814" width="18.5" style="74" customWidth="1"/>
    <col min="12815" max="12815" width="24" style="74" bestFit="1" customWidth="1"/>
    <col min="12816" max="12817" width="14.625" style="74" customWidth="1"/>
    <col min="12818" max="13054" width="9" style="74"/>
    <col min="13055" max="13055" width="4.5" style="74" bestFit="1" customWidth="1"/>
    <col min="13056" max="13056" width="9" style="74" bestFit="1" customWidth="1"/>
    <col min="13057" max="13057" width="13.75" style="74" bestFit="1" customWidth="1"/>
    <col min="13058" max="13058" width="21.75" style="74" customWidth="1"/>
    <col min="13059" max="13059" width="26.5" style="74" customWidth="1"/>
    <col min="13060" max="13060" width="15.875" style="74" customWidth="1"/>
    <col min="13061" max="13061" width="23.25" style="74" customWidth="1"/>
    <col min="13062" max="13062" width="24.5" style="74" customWidth="1"/>
    <col min="13063" max="13063" width="16.25" style="74" customWidth="1"/>
    <col min="13064" max="13064" width="30.375" style="74" customWidth="1"/>
    <col min="13065" max="13065" width="62.125" style="74" customWidth="1"/>
    <col min="13066" max="13070" width="18.5" style="74" customWidth="1"/>
    <col min="13071" max="13071" width="24" style="74" bestFit="1" customWidth="1"/>
    <col min="13072" max="13073" width="14.625" style="74" customWidth="1"/>
    <col min="13074" max="13310" width="9" style="74"/>
    <col min="13311" max="13311" width="4.5" style="74" bestFit="1" customWidth="1"/>
    <col min="13312" max="13312" width="9" style="74" bestFit="1" customWidth="1"/>
    <col min="13313" max="13313" width="13.75" style="74" bestFit="1" customWidth="1"/>
    <col min="13314" max="13314" width="21.75" style="74" customWidth="1"/>
    <col min="13315" max="13315" width="26.5" style="74" customWidth="1"/>
    <col min="13316" max="13316" width="15.875" style="74" customWidth="1"/>
    <col min="13317" max="13317" width="23.25" style="74" customWidth="1"/>
    <col min="13318" max="13318" width="24.5" style="74" customWidth="1"/>
    <col min="13319" max="13319" width="16.25" style="74" customWidth="1"/>
    <col min="13320" max="13320" width="30.375" style="74" customWidth="1"/>
    <col min="13321" max="13321" width="62.125" style="74" customWidth="1"/>
    <col min="13322" max="13326" width="18.5" style="74" customWidth="1"/>
    <col min="13327" max="13327" width="24" style="74" bestFit="1" customWidth="1"/>
    <col min="13328" max="13329" width="14.625" style="74" customWidth="1"/>
    <col min="13330" max="13566" width="9" style="74"/>
    <col min="13567" max="13567" width="4.5" style="74" bestFit="1" customWidth="1"/>
    <col min="13568" max="13568" width="9" style="74" bestFit="1" customWidth="1"/>
    <col min="13569" max="13569" width="13.75" style="74" bestFit="1" customWidth="1"/>
    <col min="13570" max="13570" width="21.75" style="74" customWidth="1"/>
    <col min="13571" max="13571" width="26.5" style="74" customWidth="1"/>
    <col min="13572" max="13572" width="15.875" style="74" customWidth="1"/>
    <col min="13573" max="13573" width="23.25" style="74" customWidth="1"/>
    <col min="13574" max="13574" width="24.5" style="74" customWidth="1"/>
    <col min="13575" max="13575" width="16.25" style="74" customWidth="1"/>
    <col min="13576" max="13576" width="30.375" style="74" customWidth="1"/>
    <col min="13577" max="13577" width="62.125" style="74" customWidth="1"/>
    <col min="13578" max="13582" width="18.5" style="74" customWidth="1"/>
    <col min="13583" max="13583" width="24" style="74" bestFit="1" customWidth="1"/>
    <col min="13584" max="13585" width="14.625" style="74" customWidth="1"/>
    <col min="13586" max="13822" width="9" style="74"/>
    <col min="13823" max="13823" width="4.5" style="74" bestFit="1" customWidth="1"/>
    <col min="13824" max="13824" width="9" style="74" bestFit="1" customWidth="1"/>
    <col min="13825" max="13825" width="13.75" style="74" bestFit="1" customWidth="1"/>
    <col min="13826" max="13826" width="21.75" style="74" customWidth="1"/>
    <col min="13827" max="13827" width="26.5" style="74" customWidth="1"/>
    <col min="13828" max="13828" width="15.875" style="74" customWidth="1"/>
    <col min="13829" max="13829" width="23.25" style="74" customWidth="1"/>
    <col min="13830" max="13830" width="24.5" style="74" customWidth="1"/>
    <col min="13831" max="13831" width="16.25" style="74" customWidth="1"/>
    <col min="13832" max="13832" width="30.375" style="74" customWidth="1"/>
    <col min="13833" max="13833" width="62.125" style="74" customWidth="1"/>
    <col min="13834" max="13838" width="18.5" style="74" customWidth="1"/>
    <col min="13839" max="13839" width="24" style="74" bestFit="1" customWidth="1"/>
    <col min="13840" max="13841" width="14.625" style="74" customWidth="1"/>
    <col min="13842" max="14078" width="9" style="74"/>
    <col min="14079" max="14079" width="4.5" style="74" bestFit="1" customWidth="1"/>
    <col min="14080" max="14080" width="9" style="74" bestFit="1" customWidth="1"/>
    <col min="14081" max="14081" width="13.75" style="74" bestFit="1" customWidth="1"/>
    <col min="14082" max="14082" width="21.75" style="74" customWidth="1"/>
    <col min="14083" max="14083" width="26.5" style="74" customWidth="1"/>
    <col min="14084" max="14084" width="15.875" style="74" customWidth="1"/>
    <col min="14085" max="14085" width="23.25" style="74" customWidth="1"/>
    <col min="14086" max="14086" width="24.5" style="74" customWidth="1"/>
    <col min="14087" max="14087" width="16.25" style="74" customWidth="1"/>
    <col min="14088" max="14088" width="30.375" style="74" customWidth="1"/>
    <col min="14089" max="14089" width="62.125" style="74" customWidth="1"/>
    <col min="14090" max="14094" width="18.5" style="74" customWidth="1"/>
    <col min="14095" max="14095" width="24" style="74" bestFit="1" customWidth="1"/>
    <col min="14096" max="14097" width="14.625" style="74" customWidth="1"/>
    <col min="14098" max="14334" width="9" style="74"/>
    <col min="14335" max="14335" width="4.5" style="74" bestFit="1" customWidth="1"/>
    <col min="14336" max="14336" width="9" style="74" bestFit="1" customWidth="1"/>
    <col min="14337" max="14337" width="13.75" style="74" bestFit="1" customWidth="1"/>
    <col min="14338" max="14338" width="21.75" style="74" customWidth="1"/>
    <col min="14339" max="14339" width="26.5" style="74" customWidth="1"/>
    <col min="14340" max="14340" width="15.875" style="74" customWidth="1"/>
    <col min="14341" max="14341" width="23.25" style="74" customWidth="1"/>
    <col min="14342" max="14342" width="24.5" style="74" customWidth="1"/>
    <col min="14343" max="14343" width="16.25" style="74" customWidth="1"/>
    <col min="14344" max="14344" width="30.375" style="74" customWidth="1"/>
    <col min="14345" max="14345" width="62.125" style="74" customWidth="1"/>
    <col min="14346" max="14350" width="18.5" style="74" customWidth="1"/>
    <col min="14351" max="14351" width="24" style="74" bestFit="1" customWidth="1"/>
    <col min="14352" max="14353" width="14.625" style="74" customWidth="1"/>
    <col min="14354" max="14590" width="9" style="74"/>
    <col min="14591" max="14591" width="4.5" style="74" bestFit="1" customWidth="1"/>
    <col min="14592" max="14592" width="9" style="74" bestFit="1" customWidth="1"/>
    <col min="14593" max="14593" width="13.75" style="74" bestFit="1" customWidth="1"/>
    <col min="14594" max="14594" width="21.75" style="74" customWidth="1"/>
    <col min="14595" max="14595" width="26.5" style="74" customWidth="1"/>
    <col min="14596" max="14596" width="15.875" style="74" customWidth="1"/>
    <col min="14597" max="14597" width="23.25" style="74" customWidth="1"/>
    <col min="14598" max="14598" width="24.5" style="74" customWidth="1"/>
    <col min="14599" max="14599" width="16.25" style="74" customWidth="1"/>
    <col min="14600" max="14600" width="30.375" style="74" customWidth="1"/>
    <col min="14601" max="14601" width="62.125" style="74" customWidth="1"/>
    <col min="14602" max="14606" width="18.5" style="74" customWidth="1"/>
    <col min="14607" max="14607" width="24" style="74" bestFit="1" customWidth="1"/>
    <col min="14608" max="14609" width="14.625" style="74" customWidth="1"/>
    <col min="14610" max="14846" width="9" style="74"/>
    <col min="14847" max="14847" width="4.5" style="74" bestFit="1" customWidth="1"/>
    <col min="14848" max="14848" width="9" style="74" bestFit="1" customWidth="1"/>
    <col min="14849" max="14849" width="13.75" style="74" bestFit="1" customWidth="1"/>
    <col min="14850" max="14850" width="21.75" style="74" customWidth="1"/>
    <col min="14851" max="14851" width="26.5" style="74" customWidth="1"/>
    <col min="14852" max="14852" width="15.875" style="74" customWidth="1"/>
    <col min="14853" max="14853" width="23.25" style="74" customWidth="1"/>
    <col min="14854" max="14854" width="24.5" style="74" customWidth="1"/>
    <col min="14855" max="14855" width="16.25" style="74" customWidth="1"/>
    <col min="14856" max="14856" width="30.375" style="74" customWidth="1"/>
    <col min="14857" max="14857" width="62.125" style="74" customWidth="1"/>
    <col min="14858" max="14862" width="18.5" style="74" customWidth="1"/>
    <col min="14863" max="14863" width="24" style="74" bestFit="1" customWidth="1"/>
    <col min="14864" max="14865" width="14.625" style="74" customWidth="1"/>
    <col min="14866" max="15102" width="9" style="74"/>
    <col min="15103" max="15103" width="4.5" style="74" bestFit="1" customWidth="1"/>
    <col min="15104" max="15104" width="9" style="74" bestFit="1" customWidth="1"/>
    <col min="15105" max="15105" width="13.75" style="74" bestFit="1" customWidth="1"/>
    <col min="15106" max="15106" width="21.75" style="74" customWidth="1"/>
    <col min="15107" max="15107" width="26.5" style="74" customWidth="1"/>
    <col min="15108" max="15108" width="15.875" style="74" customWidth="1"/>
    <col min="15109" max="15109" width="23.25" style="74" customWidth="1"/>
    <col min="15110" max="15110" width="24.5" style="74" customWidth="1"/>
    <col min="15111" max="15111" width="16.25" style="74" customWidth="1"/>
    <col min="15112" max="15112" width="30.375" style="74" customWidth="1"/>
    <col min="15113" max="15113" width="62.125" style="74" customWidth="1"/>
    <col min="15114" max="15118" width="18.5" style="74" customWidth="1"/>
    <col min="15119" max="15119" width="24" style="74" bestFit="1" customWidth="1"/>
    <col min="15120" max="15121" width="14.625" style="74" customWidth="1"/>
    <col min="15122" max="15358" width="9" style="74"/>
    <col min="15359" max="15359" width="4.5" style="74" bestFit="1" customWidth="1"/>
    <col min="15360" max="15360" width="9" style="74" bestFit="1" customWidth="1"/>
    <col min="15361" max="15361" width="13.75" style="74" bestFit="1" customWidth="1"/>
    <col min="15362" max="15362" width="21.75" style="74" customWidth="1"/>
    <col min="15363" max="15363" width="26.5" style="74" customWidth="1"/>
    <col min="15364" max="15364" width="15.875" style="74" customWidth="1"/>
    <col min="15365" max="15365" width="23.25" style="74" customWidth="1"/>
    <col min="15366" max="15366" width="24.5" style="74" customWidth="1"/>
    <col min="15367" max="15367" width="16.25" style="74" customWidth="1"/>
    <col min="15368" max="15368" width="30.375" style="74" customWidth="1"/>
    <col min="15369" max="15369" width="62.125" style="74" customWidth="1"/>
    <col min="15370" max="15374" width="18.5" style="74" customWidth="1"/>
    <col min="15375" max="15375" width="24" style="74" bestFit="1" customWidth="1"/>
    <col min="15376" max="15377" width="14.625" style="74" customWidth="1"/>
    <col min="15378" max="15614" width="9" style="74"/>
    <col min="15615" max="15615" width="4.5" style="74" bestFit="1" customWidth="1"/>
    <col min="15616" max="15616" width="9" style="74" bestFit="1" customWidth="1"/>
    <col min="15617" max="15617" width="13.75" style="74" bestFit="1" customWidth="1"/>
    <col min="15618" max="15618" width="21.75" style="74" customWidth="1"/>
    <col min="15619" max="15619" width="26.5" style="74" customWidth="1"/>
    <col min="15620" max="15620" width="15.875" style="74" customWidth="1"/>
    <col min="15621" max="15621" width="23.25" style="74" customWidth="1"/>
    <col min="15622" max="15622" width="24.5" style="74" customWidth="1"/>
    <col min="15623" max="15623" width="16.25" style="74" customWidth="1"/>
    <col min="15624" max="15624" width="30.375" style="74" customWidth="1"/>
    <col min="15625" max="15625" width="62.125" style="74" customWidth="1"/>
    <col min="15626" max="15630" width="18.5" style="74" customWidth="1"/>
    <col min="15631" max="15631" width="24" style="74" bestFit="1" customWidth="1"/>
    <col min="15632" max="15633" width="14.625" style="74" customWidth="1"/>
    <col min="15634" max="15870" width="9" style="74"/>
    <col min="15871" max="15871" width="4.5" style="74" bestFit="1" customWidth="1"/>
    <col min="15872" max="15872" width="9" style="74" bestFit="1" customWidth="1"/>
    <col min="15873" max="15873" width="13.75" style="74" bestFit="1" customWidth="1"/>
    <col min="15874" max="15874" width="21.75" style="74" customWidth="1"/>
    <col min="15875" max="15875" width="26.5" style="74" customWidth="1"/>
    <col min="15876" max="15876" width="15.875" style="74" customWidth="1"/>
    <col min="15877" max="15877" width="23.25" style="74" customWidth="1"/>
    <col min="15878" max="15878" width="24.5" style="74" customWidth="1"/>
    <col min="15879" max="15879" width="16.25" style="74" customWidth="1"/>
    <col min="15880" max="15880" width="30.375" style="74" customWidth="1"/>
    <col min="15881" max="15881" width="62.125" style="74" customWidth="1"/>
    <col min="15882" max="15886" width="18.5" style="74" customWidth="1"/>
    <col min="15887" max="15887" width="24" style="74" bestFit="1" customWidth="1"/>
    <col min="15888" max="15889" width="14.625" style="74" customWidth="1"/>
    <col min="15890" max="16126" width="9" style="74"/>
    <col min="16127" max="16127" width="4.5" style="74" bestFit="1" customWidth="1"/>
    <col min="16128" max="16128" width="9" style="74" bestFit="1" customWidth="1"/>
    <col min="16129" max="16129" width="13.75" style="74" bestFit="1" customWidth="1"/>
    <col min="16130" max="16130" width="21.75" style="74" customWidth="1"/>
    <col min="16131" max="16131" width="26.5" style="74" customWidth="1"/>
    <col min="16132" max="16132" width="15.875" style="74" customWidth="1"/>
    <col min="16133" max="16133" width="23.25" style="74" customWidth="1"/>
    <col min="16134" max="16134" width="24.5" style="74" customWidth="1"/>
    <col min="16135" max="16135" width="16.25" style="74" customWidth="1"/>
    <col min="16136" max="16136" width="30.375" style="74" customWidth="1"/>
    <col min="16137" max="16137" width="62.125" style="74" customWidth="1"/>
    <col min="16138" max="16142" width="18.5" style="74" customWidth="1"/>
    <col min="16143" max="16143" width="24" style="74" bestFit="1" customWidth="1"/>
    <col min="16144" max="16145" width="14.625" style="74" customWidth="1"/>
    <col min="16146" max="16384" width="9" style="74"/>
  </cols>
  <sheetData>
    <row r="1" spans="1:21" ht="27" customHeight="1">
      <c r="B1" s="88" t="s">
        <v>40</v>
      </c>
      <c r="H1" s="238" t="s">
        <v>169</v>
      </c>
    </row>
    <row r="2" spans="1:21" ht="15" customHeight="1">
      <c r="B2" s="88"/>
    </row>
    <row r="3" spans="1:21" ht="36.75" customHeight="1">
      <c r="B3" s="628" t="s">
        <v>0</v>
      </c>
      <c r="C3" s="629" t="s">
        <v>31</v>
      </c>
      <c r="D3" s="629" t="s">
        <v>32</v>
      </c>
      <c r="E3" s="629" t="s">
        <v>33</v>
      </c>
      <c r="F3" s="631" t="s">
        <v>34</v>
      </c>
      <c r="G3" s="631" t="s">
        <v>35</v>
      </c>
      <c r="H3" s="631" t="s">
        <v>36</v>
      </c>
      <c r="I3" s="637" t="s">
        <v>37</v>
      </c>
      <c r="J3" s="628" t="s">
        <v>38</v>
      </c>
      <c r="K3" s="628" t="s">
        <v>39</v>
      </c>
      <c r="L3" s="633" t="s">
        <v>57</v>
      </c>
      <c r="M3" s="633" t="s">
        <v>265</v>
      </c>
      <c r="N3" s="266" t="s">
        <v>43</v>
      </c>
      <c r="O3" s="267"/>
      <c r="P3" s="267"/>
      <c r="Q3" s="80" t="s">
        <v>41</v>
      </c>
      <c r="R3" s="639" t="s">
        <v>271</v>
      </c>
      <c r="S3" s="639" t="s">
        <v>272</v>
      </c>
      <c r="T3" s="268" t="s">
        <v>42</v>
      </c>
    </row>
    <row r="4" spans="1:21" ht="32.25" customHeight="1">
      <c r="B4" s="628"/>
      <c r="C4" s="630"/>
      <c r="D4" s="630"/>
      <c r="E4" s="630"/>
      <c r="F4" s="632"/>
      <c r="G4" s="632"/>
      <c r="H4" s="632"/>
      <c r="I4" s="638"/>
      <c r="J4" s="637"/>
      <c r="K4" s="637"/>
      <c r="L4" s="634"/>
      <c r="M4" s="634"/>
      <c r="N4" s="75" t="s">
        <v>27</v>
      </c>
      <c r="O4" s="172" t="s">
        <v>28</v>
      </c>
      <c r="P4" s="172" t="s">
        <v>29</v>
      </c>
      <c r="Q4" s="173" t="s">
        <v>30</v>
      </c>
      <c r="R4" s="640"/>
      <c r="S4" s="640"/>
      <c r="T4" s="269"/>
      <c r="U4" s="108" t="s">
        <v>264</v>
      </c>
    </row>
    <row r="5" spans="1:21" ht="94.5" customHeight="1">
      <c r="A5" s="108"/>
      <c r="B5" s="171">
        <f>'➀治験等経費算定表'!$AH$1</f>
        <v>0</v>
      </c>
      <c r="C5" s="80">
        <f>'➀治験等経費算定表'!$AI$11</f>
        <v>0</v>
      </c>
      <c r="D5" s="76" t="s">
        <v>104</v>
      </c>
      <c r="E5" s="77" t="s">
        <v>105</v>
      </c>
      <c r="F5" s="76" t="s">
        <v>106</v>
      </c>
      <c r="G5" s="76" t="s">
        <v>104</v>
      </c>
      <c r="H5" s="77" t="s">
        <v>105</v>
      </c>
      <c r="I5" s="78"/>
      <c r="J5" s="79">
        <f>'➀治験等経費算定表'!I16</f>
        <v>0</v>
      </c>
      <c r="K5" s="76"/>
      <c r="L5" s="79">
        <f>②新規契約算出表!C4</f>
        <v>0</v>
      </c>
      <c r="M5" s="79">
        <f>③継続契約算出表!F17+③継続契約算出表!H17+③継続契約算出表!J17</f>
        <v>0</v>
      </c>
      <c r="N5" s="174">
        <f>'➀治験等経費算定表'!$L$20</f>
        <v>0</v>
      </c>
      <c r="O5" s="174">
        <f>'➀治験等経費算定表'!$AJ$20</f>
        <v>0</v>
      </c>
      <c r="P5" s="79">
        <f>IF('➀治験等経費算定表'!$Y$5="新　規",'➀治験等経費算定表'!$AE$81,⑦差込データ!$T$5)</f>
        <v>0</v>
      </c>
      <c r="Q5" s="79">
        <f>'➀治験等経費算定表'!$AI$14</f>
        <v>0</v>
      </c>
      <c r="R5" s="79" t="str">
        <f>②新規契約算出表!F4</f>
        <v>　治験の期間 ：    西暦　　年　　月　　日　から　西暦 　   年　月　日</v>
      </c>
      <c r="S5" s="79" t="str">
        <f>②新規契約算出表!F5</f>
        <v>　契約期間 ：   西暦２０２４年４月１日　から　西暦 　　   年３月３１日</v>
      </c>
      <c r="T5" s="76"/>
      <c r="U5" s="108" t="s">
        <v>266</v>
      </c>
    </row>
    <row r="6" spans="1:21" s="81" customFormat="1" ht="18" customHeight="1">
      <c r="B6" s="83"/>
      <c r="C6" s="84"/>
      <c r="E6" s="82"/>
      <c r="F6" s="85"/>
      <c r="G6" s="85"/>
      <c r="H6" s="85"/>
      <c r="I6" s="86"/>
      <c r="K6" s="82"/>
      <c r="L6" s="83"/>
      <c r="M6" s="83"/>
      <c r="N6" s="83"/>
      <c r="O6" s="83"/>
    </row>
    <row r="7" spans="1:21" s="81" customFormat="1" ht="18" customHeight="1">
      <c r="B7" s="83"/>
      <c r="C7" s="84"/>
      <c r="D7" s="78"/>
      <c r="E7" s="111" t="s">
        <v>44</v>
      </c>
      <c r="F7" s="85"/>
      <c r="H7" s="85"/>
      <c r="I7" s="86"/>
      <c r="L7" s="87"/>
      <c r="M7" s="87"/>
      <c r="N7" s="87"/>
      <c r="O7" s="74"/>
    </row>
    <row r="8" spans="1:21" ht="18" customHeight="1"/>
    <row r="9" spans="1:21" ht="27" customHeight="1">
      <c r="B9" s="88" t="s">
        <v>108</v>
      </c>
    </row>
    <row r="10" spans="1:21" ht="36.75" customHeight="1">
      <c r="B10" s="628" t="s">
        <v>0</v>
      </c>
      <c r="C10" s="629" t="s">
        <v>31</v>
      </c>
      <c r="D10" s="629" t="s">
        <v>32</v>
      </c>
      <c r="E10" s="629" t="s">
        <v>33</v>
      </c>
      <c r="F10" s="631" t="s">
        <v>34</v>
      </c>
      <c r="G10" s="631" t="s">
        <v>35</v>
      </c>
      <c r="H10" s="631" t="s">
        <v>36</v>
      </c>
      <c r="I10" s="637" t="s">
        <v>37</v>
      </c>
      <c r="J10" s="628" t="s">
        <v>38</v>
      </c>
      <c r="K10" s="628" t="s">
        <v>39</v>
      </c>
      <c r="L10" s="635" t="s">
        <v>107</v>
      </c>
      <c r="M10" s="80" t="s">
        <v>41</v>
      </c>
      <c r="N10" s="639" t="s">
        <v>271</v>
      </c>
      <c r="O10" s="639" t="s">
        <v>272</v>
      </c>
      <c r="P10" s="268" t="s">
        <v>42</v>
      </c>
    </row>
    <row r="11" spans="1:21" ht="32.25" customHeight="1">
      <c r="B11" s="628"/>
      <c r="C11" s="630"/>
      <c r="D11" s="630"/>
      <c r="E11" s="630"/>
      <c r="F11" s="632"/>
      <c r="G11" s="632"/>
      <c r="H11" s="632"/>
      <c r="I11" s="638"/>
      <c r="J11" s="637"/>
      <c r="K11" s="637"/>
      <c r="L11" s="636"/>
      <c r="M11" s="173" t="s">
        <v>30</v>
      </c>
      <c r="N11" s="640"/>
      <c r="O11" s="640"/>
      <c r="P11" s="269"/>
    </row>
    <row r="12" spans="1:21" ht="94.5" customHeight="1">
      <c r="A12" s="108"/>
      <c r="B12" s="175">
        <f>⑤カルテ閲覧のみの契約算出表!B2</f>
        <v>0</v>
      </c>
      <c r="C12" s="80">
        <f>⑤カルテ閲覧のみの契約算出表!B3</f>
        <v>0</v>
      </c>
      <c r="D12" s="76" t="s">
        <v>104</v>
      </c>
      <c r="E12" s="77" t="s">
        <v>105</v>
      </c>
      <c r="F12" s="76" t="s">
        <v>106</v>
      </c>
      <c r="G12" s="76" t="s">
        <v>104</v>
      </c>
      <c r="H12" s="77" t="s">
        <v>105</v>
      </c>
      <c r="I12" s="78"/>
      <c r="J12" s="79">
        <f>⑤カルテ閲覧のみの契約算出表!E2</f>
        <v>0</v>
      </c>
      <c r="K12" s="76"/>
      <c r="L12" s="79" t="s">
        <v>109</v>
      </c>
      <c r="M12" s="79">
        <f>'➀治験等経費算定表'!$AI$14</f>
        <v>0</v>
      </c>
      <c r="N12" s="79" t="str">
        <f>⑤カルテ閲覧のみの契約算出表!F5</f>
        <v>西暦　　　　年　　月　　日　　から　　西暦　　　年　　　月　　日　</v>
      </c>
      <c r="O12" s="79" t="str">
        <f>⑤カルテ閲覧のみの契約算出表!F6</f>
        <v>西暦２０２４年４月１日　から　西暦　　年　　月　　日</v>
      </c>
      <c r="P12" s="76"/>
    </row>
    <row r="13" spans="1:21" s="81" customFormat="1" ht="18" customHeight="1">
      <c r="B13" s="83"/>
      <c r="C13" s="84"/>
      <c r="E13" s="82"/>
      <c r="F13" s="85"/>
      <c r="G13" s="85"/>
      <c r="H13" s="85"/>
      <c r="I13" s="86"/>
      <c r="K13" s="82"/>
      <c r="L13" s="83"/>
      <c r="M13" s="83"/>
      <c r="N13" s="83"/>
      <c r="O13" s="83"/>
    </row>
    <row r="14" spans="1:21" s="81" customFormat="1" ht="18" customHeight="1">
      <c r="B14" s="83"/>
      <c r="C14" s="84"/>
      <c r="D14" s="78"/>
      <c r="E14" s="111" t="s">
        <v>44</v>
      </c>
      <c r="F14" s="85"/>
      <c r="H14" s="85"/>
      <c r="I14" s="86"/>
      <c r="L14" s="87"/>
      <c r="M14" s="87"/>
      <c r="N14" s="87"/>
      <c r="O14" s="74"/>
    </row>
    <row r="27" s="74" customFormat="1"/>
    <row r="28" s="74" customFormat="1"/>
    <row r="29" s="74" customFormat="1"/>
    <row r="30" s="74" customFormat="1"/>
    <row r="31" s="74" customFormat="1"/>
    <row r="32" s="74" customFormat="1"/>
    <row r="33" s="74" customFormat="1"/>
    <row r="34" s="74" customFormat="1"/>
    <row r="35" s="74" customFormat="1"/>
    <row r="36" s="74" customFormat="1"/>
    <row r="37" s="74" customFormat="1"/>
    <row r="38" s="74" customFormat="1"/>
    <row r="39" s="74" customFormat="1"/>
    <row r="40" s="74" customFormat="1"/>
    <row r="41" s="74" customFormat="1"/>
    <row r="42" s="74" customFormat="1"/>
    <row r="43" s="74" customFormat="1"/>
  </sheetData>
  <mergeCells count="27">
    <mergeCell ref="R3:R4"/>
    <mergeCell ref="S3:S4"/>
    <mergeCell ref="N10:N11"/>
    <mergeCell ref="O10:O11"/>
    <mergeCell ref="M3:M4"/>
    <mergeCell ref="L3:L4"/>
    <mergeCell ref="L10:L11"/>
    <mergeCell ref="G10:G11"/>
    <mergeCell ref="H10:H11"/>
    <mergeCell ref="I10:I11"/>
    <mergeCell ref="J10:J11"/>
    <mergeCell ref="K10:K11"/>
    <mergeCell ref="G3:G4"/>
    <mergeCell ref="H3:H4"/>
    <mergeCell ref="I3:I4"/>
    <mergeCell ref="J3:J4"/>
    <mergeCell ref="K3:K4"/>
    <mergeCell ref="B10:B11"/>
    <mergeCell ref="C10:C11"/>
    <mergeCell ref="D10:D11"/>
    <mergeCell ref="E10:E11"/>
    <mergeCell ref="F10:F11"/>
    <mergeCell ref="B3:B4"/>
    <mergeCell ref="C3:C4"/>
    <mergeCell ref="D3:D4"/>
    <mergeCell ref="E3:E4"/>
    <mergeCell ref="F3:F4"/>
  </mergeCells>
  <phoneticPr fontId="2"/>
  <pageMargins left="0.7" right="0.7" top="0.75" bottom="0.75" header="0.3" footer="0.3"/>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➀治験等経費算定表</vt:lpstr>
      <vt:lpstr>②新規契約算出表</vt:lpstr>
      <vt:lpstr>③継続契約算出表</vt:lpstr>
      <vt:lpstr>④実績払い算出表(治験薬保管・生検・PK用)</vt:lpstr>
      <vt:lpstr>⑤カルテ閲覧のみの契約算出表</vt:lpstr>
      <vt:lpstr>⑥コホート追加用算出表</vt:lpstr>
      <vt:lpstr>⑦差込データ</vt:lpstr>
      <vt:lpstr>'➀治験等経費算定表'!Print_Area</vt:lpstr>
      <vt:lpstr>②新規契約算出表!Print_Area</vt:lpstr>
      <vt:lpstr>③継続契約算出表!Print_Area</vt:lpstr>
      <vt:lpstr>'④実績払い算出表(治験薬保管・生検・PK用)'!Print_Area</vt:lpstr>
      <vt:lpstr>⑤カルテ閲覧のみの契約算出表!Print_Area</vt:lpstr>
      <vt:lpstr>⑥コホート追加用算出表!Print_Area</vt:lpstr>
      <vt:lpstr>⑦差込データ!Print_Area</vt:lpstr>
      <vt:lpstr>'➀治験等経費算定表'!Print_Titles</vt:lpstr>
    </vt:vector>
  </TitlesOfParts>
  <Company>薬剤部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由香里</dc:creator>
  <cp:lastModifiedBy>鵜飼 沙耶香</cp:lastModifiedBy>
  <cp:lastPrinted>2024-01-29T00:30:04Z</cp:lastPrinted>
  <dcterms:created xsi:type="dcterms:W3CDTF">2012-10-31T02:11:59Z</dcterms:created>
  <dcterms:modified xsi:type="dcterms:W3CDTF">2024-05-31T07:28:25Z</dcterms:modified>
</cp:coreProperties>
</file>