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Landisk-f9f6d8\介入研究支援室\★共有ファイル\☆☆算定要領\20250526-_ポイント表改訂\ポイント表2025\"/>
    </mc:Choice>
  </mc:AlternateContent>
  <xr:revisionPtr revIDLastSave="0" documentId="13_ncr:1_{00CCD9F9-C0D3-4E42-8929-A9D804AB19E6}" xr6:coauthVersionLast="47" xr6:coauthVersionMax="47" xr10:uidLastSave="{00000000-0000-0000-0000-000000000000}"/>
  <bookViews>
    <workbookView xWindow="0" yWindow="90" windowWidth="17235" windowHeight="15120" tabRatio="784" xr2:uid="{00000000-000D-0000-FFFF-FFFF00000000}"/>
  </bookViews>
  <sheets>
    <sheet name="➀治験等経費算定表" sheetId="16" r:id="rId1"/>
    <sheet name="②新規契約算出表" sheetId="2" r:id="rId2"/>
    <sheet name="③継続契約算出表" sheetId="10" r:id="rId3"/>
    <sheet name="④実績払い算出表(治験薬保管・生検・PK用)" sheetId="7" r:id="rId4"/>
    <sheet name="⑤カルテ閲覧のみの契約算出表" sheetId="18" r:id="rId5"/>
    <sheet name="⑥コホート追加用算出表" sheetId="9" r:id="rId6"/>
    <sheet name="⑦差込データ" sheetId="8" r:id="rId7"/>
  </sheets>
  <externalReferences>
    <externalReference r:id="rId8"/>
  </externalReferences>
  <definedNames>
    <definedName name="_xlnm.Print_Area" localSheetId="0">'➀治験等経費算定表'!$A$1:$AX$136</definedName>
    <definedName name="_xlnm.Print_Area" localSheetId="1">②新規契約算出表!$A$1:$L$36</definedName>
    <definedName name="_xlnm.Print_Area" localSheetId="2">③継続契約算出表!$A$1:$L$38</definedName>
    <definedName name="_xlnm.Print_Area" localSheetId="3">'④実績払い算出表(治験薬保管・生検・PK用)'!$A$1:$L$35</definedName>
    <definedName name="_xlnm.Print_Area" localSheetId="4">⑤カルテ閲覧のみの契約算出表!$A$1:$L$11</definedName>
    <definedName name="_xlnm.Print_Area" localSheetId="5">⑥コホート追加用算出表!$A$1:$L$14</definedName>
    <definedName name="_xlnm.Print_Area" localSheetId="6">⑦差込データ!$A$1:$S$12</definedName>
    <definedName name="_xlnm.Print_Titles" localSheetId="0">'➀治験等経費算定表'!$1:$7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8" l="1"/>
  <c r="K7" i="18"/>
  <c r="K32" i="7" l="1"/>
  <c r="K31" i="7"/>
  <c r="K30" i="7"/>
  <c r="K29" i="7"/>
  <c r="K28" i="7"/>
  <c r="K27" i="7"/>
  <c r="K25" i="7"/>
  <c r="K20" i="7"/>
  <c r="K19" i="7"/>
  <c r="K18" i="7"/>
  <c r="K17" i="7"/>
  <c r="K18" i="2"/>
  <c r="J33" i="2" l="1"/>
  <c r="J35" i="10"/>
  <c r="K33" i="10" l="1"/>
  <c r="K26" i="10"/>
  <c r="K29" i="10"/>
  <c r="K31" i="10"/>
  <c r="K31" i="2"/>
  <c r="K29" i="2"/>
  <c r="K27" i="2"/>
  <c r="K24" i="2"/>
  <c r="W41" i="2" l="1"/>
  <c r="W42" i="2"/>
  <c r="W43" i="2"/>
  <c r="W44" i="2"/>
  <c r="W43" i="16"/>
  <c r="W44" i="16"/>
  <c r="W47" i="2"/>
  <c r="W48" i="2"/>
  <c r="AB46" i="2"/>
  <c r="W46" i="2" s="1"/>
  <c r="AB47" i="2"/>
  <c r="AB48" i="2"/>
  <c r="AB49" i="2"/>
  <c r="W49" i="2" s="1"/>
  <c r="AB46" i="16"/>
  <c r="W46" i="16" s="1"/>
  <c r="AB47" i="16"/>
  <c r="W47" i="16" s="1"/>
  <c r="AB48" i="16"/>
  <c r="W48" i="16" s="1"/>
  <c r="AB49" i="16"/>
  <c r="W49" i="16" s="1"/>
  <c r="AB45" i="2"/>
  <c r="W45" i="2" s="1"/>
  <c r="AB45" i="16"/>
  <c r="W45" i="16" s="1"/>
  <c r="W40" i="2"/>
  <c r="AB41" i="2"/>
  <c r="AB42" i="2"/>
  <c r="AB43" i="2"/>
  <c r="AB44" i="2"/>
  <c r="AB41" i="16"/>
  <c r="W41" i="16" s="1"/>
  <c r="AB42" i="16"/>
  <c r="W42" i="16" s="1"/>
  <c r="AB43" i="16"/>
  <c r="AB44" i="16"/>
  <c r="AB40" i="2"/>
  <c r="AB40" i="16"/>
  <c r="W40" i="16" s="1"/>
  <c r="AB30" i="16" l="1"/>
  <c r="W30" i="16" s="1"/>
  <c r="W60" i="16" l="1"/>
  <c r="E49" i="16"/>
  <c r="E48" i="16"/>
  <c r="E47" i="16"/>
  <c r="E46" i="16"/>
  <c r="E45" i="16"/>
  <c r="E44" i="16"/>
  <c r="E64" i="16"/>
  <c r="E43" i="16"/>
  <c r="E63" i="16"/>
  <c r="E42" i="16"/>
  <c r="E62" i="16"/>
  <c r="E41" i="16"/>
  <c r="E61" i="16"/>
  <c r="E40" i="16"/>
  <c r="E60" i="16"/>
  <c r="W50" i="16" l="1"/>
  <c r="W51" i="16" s="1"/>
  <c r="W52" i="16" s="1"/>
  <c r="W53" i="16" s="1"/>
  <c r="W54" i="16" s="1"/>
  <c r="W55" i="16" s="1"/>
  <c r="AA87" i="16"/>
  <c r="AA86" i="16"/>
  <c r="AA77" i="16"/>
  <c r="AA76" i="16"/>
  <c r="U87" i="16"/>
  <c r="U86" i="16"/>
  <c r="M29" i="10"/>
  <c r="K20" i="10"/>
  <c r="K19" i="10"/>
  <c r="K18" i="10"/>
  <c r="P87" i="16" l="1"/>
  <c r="P86" i="16"/>
  <c r="M31" i="10"/>
  <c r="M26" i="10"/>
  <c r="P88" i="16" l="1"/>
  <c r="P89" i="16" s="1"/>
  <c r="P90" i="16" s="1"/>
  <c r="P91" i="16" s="1"/>
  <c r="P92" i="16" l="1"/>
  <c r="K10" i="9"/>
  <c r="K9" i="9"/>
  <c r="K8" i="9"/>
  <c r="AE92" i="16" l="1"/>
  <c r="W62" i="16"/>
  <c r="W63" i="16"/>
  <c r="W64" i="16"/>
  <c r="W61" i="16"/>
  <c r="K21" i="10" l="1"/>
  <c r="AO96" i="16" l="1"/>
  <c r="AE96" i="16"/>
  <c r="Y96" i="16"/>
  <c r="P96" i="16"/>
  <c r="P97" i="16" s="1"/>
  <c r="P98" i="16" s="1"/>
  <c r="P99" i="16" l="1"/>
  <c r="P100" i="16" s="1"/>
  <c r="P101" i="16" s="1"/>
  <c r="W65" i="16" l="1"/>
  <c r="W66" i="16" l="1"/>
  <c r="W67" i="16" s="1"/>
  <c r="W68" i="16" l="1"/>
  <c r="W69" i="16" s="1"/>
  <c r="K17" i="2" l="1"/>
  <c r="AB29" i="16" s="1"/>
  <c r="F16" i="2"/>
  <c r="K16" i="2" s="1"/>
  <c r="AB28" i="16" l="1"/>
  <c r="W28" i="16" s="1"/>
  <c r="U76" i="16"/>
  <c r="U77" i="16"/>
  <c r="K10" i="2" l="1"/>
  <c r="AB25" i="16" s="1"/>
  <c r="U131" i="16" l="1"/>
  <c r="P131" i="16" s="1"/>
  <c r="K14" i="2"/>
  <c r="AB27" i="16" s="1"/>
  <c r="V131" i="16" l="1"/>
  <c r="K19" i="2"/>
  <c r="W131" i="16"/>
  <c r="X131" i="16"/>
  <c r="P130" i="16"/>
  <c r="A17" i="16"/>
  <c r="Z20" i="16" l="1"/>
  <c r="K8" i="18" l="1"/>
  <c r="AC107" i="16" l="1"/>
  <c r="AC108" i="16"/>
  <c r="I3" i="10" l="1"/>
  <c r="G3" i="10"/>
  <c r="E3" i="10"/>
  <c r="I2" i="10"/>
  <c r="G2" i="10"/>
  <c r="J12" i="8" l="1"/>
  <c r="C12" i="8"/>
  <c r="B12" i="8"/>
  <c r="M5" i="8" l="1"/>
  <c r="L5" i="8" l="1"/>
  <c r="B20" i="16" l="1"/>
  <c r="AB118" i="16" l="1"/>
  <c r="AB117" i="16"/>
  <c r="N12" i="8" l="1"/>
  <c r="O12" i="8" s="1"/>
  <c r="P132" i="16" l="1"/>
  <c r="P133" i="16" l="1"/>
  <c r="P134" i="16" s="1"/>
  <c r="P135" i="16" s="1"/>
  <c r="P136" i="16" s="1"/>
  <c r="U107" i="16"/>
  <c r="P107" i="16" s="1"/>
  <c r="K21" i="7" l="1"/>
  <c r="U108" i="16"/>
  <c r="P108" i="16" s="1"/>
  <c r="P109" i="16" s="1"/>
  <c r="K12" i="10" l="1"/>
  <c r="P110" i="16" l="1"/>
  <c r="P111" i="16" s="1"/>
  <c r="P112" i="16" s="1"/>
  <c r="P113" i="16" s="1"/>
  <c r="K9" i="10" l="1"/>
  <c r="K10" i="10"/>
  <c r="K13" i="10" l="1"/>
  <c r="P77" i="16" l="1"/>
  <c r="M27" i="2" l="1"/>
  <c r="M29" i="2"/>
  <c r="M24" i="2"/>
  <c r="B2" i="7" l="1"/>
  <c r="E2" i="7"/>
  <c r="B3" i="7" l="1"/>
  <c r="N4" i="10"/>
  <c r="N3" i="10"/>
  <c r="N2" i="10"/>
  <c r="M10" i="10" l="1"/>
  <c r="K11" i="9" l="1"/>
  <c r="N4" i="2"/>
  <c r="AI11" i="16" s="1"/>
  <c r="B3" i="9" s="1"/>
  <c r="N3" i="2"/>
  <c r="I16" i="16" s="1"/>
  <c r="J5" i="8" s="1"/>
  <c r="N2" i="2"/>
  <c r="AH1" i="16" s="1"/>
  <c r="B5" i="8" l="1"/>
  <c r="B2" i="9"/>
  <c r="E2" i="9"/>
  <c r="C5" i="8"/>
  <c r="I9" i="7" l="1"/>
  <c r="J9" i="7" s="1"/>
  <c r="J10" i="7" l="1"/>
  <c r="U118" i="16" l="1"/>
  <c r="P118" i="16" s="1"/>
  <c r="U117" i="16"/>
  <c r="P117" i="16" s="1"/>
  <c r="P119" i="16" l="1"/>
  <c r="P120" i="16" s="1"/>
  <c r="P76" i="16"/>
  <c r="P78" i="16" s="1"/>
  <c r="P121" i="16" l="1"/>
  <c r="P122" i="16" s="1"/>
  <c r="P123" i="16" s="1"/>
  <c r="P79" i="16"/>
  <c r="P80" i="16" l="1"/>
  <c r="P81" i="16" s="1"/>
  <c r="P82" i="16" s="1"/>
  <c r="AE82" i="16" l="1"/>
  <c r="M16" i="2"/>
  <c r="W25" i="16" l="1"/>
  <c r="AD27" i="16" l="1"/>
  <c r="AC27" i="16"/>
  <c r="AE27" i="16"/>
  <c r="W27" i="16" l="1"/>
  <c r="W26" i="16"/>
  <c r="W29" i="16" l="1"/>
  <c r="W31" i="16" s="1"/>
  <c r="W32" i="16" l="1"/>
  <c r="W33" i="16" s="1"/>
  <c r="W34" i="16" s="1"/>
  <c r="W35" i="16" l="1"/>
  <c r="W36" i="16" s="1"/>
  <c r="L20" i="16" s="1"/>
  <c r="AJ20" i="16" l="1"/>
  <c r="O5" i="8" s="1"/>
  <c r="N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tarou yosan</author>
    <author>試験支援室担当２</author>
  </authors>
  <commentList>
    <comment ref="AH30" authorId="0" shapeId="0" xr:uid="{D8EF34F8-1953-40CE-B8AA-30B99E3D4A17}">
      <text>
        <r>
          <rPr>
            <b/>
            <sz val="9"/>
            <color indexed="81"/>
            <rFont val="MS P ゴシック"/>
            <family val="3"/>
            <charset val="128"/>
          </rPr>
          <t>該当する場合は「レ」を選択してください。</t>
        </r>
      </text>
    </comment>
    <comment ref="AH40" authorId="0" shapeId="0" xr:uid="{C72DEF54-180D-4FB8-BAE5-A0C3A536C234}">
      <text>
        <r>
          <rPr>
            <b/>
            <sz val="9"/>
            <color indexed="81"/>
            <rFont val="MS P ゴシック"/>
            <family val="3"/>
            <charset val="128"/>
          </rPr>
          <t>該当する場合は「レ」を選択してください。</t>
        </r>
      </text>
    </comment>
    <comment ref="AH45" authorId="0" shapeId="0" xr:uid="{744B8691-0081-4754-86FF-BD6CE507E4CE}">
      <text>
        <r>
          <rPr>
            <b/>
            <sz val="9"/>
            <color indexed="81"/>
            <rFont val="MS P ゴシック"/>
            <family val="3"/>
            <charset val="128"/>
          </rPr>
          <t>該当する場合は「レ」を選択してください。</t>
        </r>
        <r>
          <rPr>
            <sz val="9"/>
            <color indexed="81"/>
            <rFont val="MS P ゴシック"/>
            <family val="3"/>
            <charset val="128"/>
          </rPr>
          <t xml:space="preserve">
</t>
        </r>
      </text>
    </comment>
    <comment ref="AH60" authorId="0" shapeId="0" xr:uid="{05EFD789-8899-4A67-B571-13700D10043A}">
      <text>
        <r>
          <rPr>
            <b/>
            <sz val="9"/>
            <color indexed="81"/>
            <rFont val="MS P ゴシック"/>
            <family val="3"/>
            <charset val="128"/>
          </rPr>
          <t>該当する場合は「レ」を選択してください。</t>
        </r>
        <r>
          <rPr>
            <sz val="9"/>
            <color indexed="81"/>
            <rFont val="MS P ゴシック"/>
            <family val="3"/>
            <charset val="128"/>
          </rPr>
          <t xml:space="preserve">
</t>
        </r>
      </text>
    </comment>
    <comment ref="AA76" authorId="1" shapeId="0" xr:uid="{5E9F357B-B828-4736-BD3D-23A90B7E608B}">
      <text>
        <r>
          <rPr>
            <sz val="9"/>
            <color indexed="81"/>
            <rFont val="MS P ゴシック"/>
            <family val="3"/>
            <charset val="128"/>
          </rPr>
          <t>初年度用【依頼者入力】シートの新規症例数
※新規の場合は</t>
        </r>
        <r>
          <rPr>
            <b/>
            <sz val="9"/>
            <color indexed="81"/>
            <rFont val="MS P ゴシック"/>
            <family val="3"/>
            <charset val="128"/>
          </rPr>
          <t>「②新規契約算出表」</t>
        </r>
        <r>
          <rPr>
            <sz val="9"/>
            <color indexed="81"/>
            <rFont val="MS P ゴシック"/>
            <family val="3"/>
            <charset val="128"/>
          </rPr>
          <t>に、継続の場合は</t>
        </r>
        <r>
          <rPr>
            <b/>
            <sz val="9"/>
            <color indexed="81"/>
            <rFont val="MS P ゴシック"/>
            <family val="3"/>
            <charset val="128"/>
          </rPr>
          <t>「③継続契約算出表」</t>
        </r>
        <r>
          <rPr>
            <sz val="9"/>
            <color indexed="81"/>
            <rFont val="MS P ゴシック"/>
            <family val="3"/>
            <charset val="128"/>
          </rPr>
          <t>に、</t>
        </r>
        <r>
          <rPr>
            <b/>
            <sz val="9"/>
            <color indexed="81"/>
            <rFont val="MS P ゴシック"/>
            <family val="3"/>
            <charset val="128"/>
          </rPr>
          <t>それぞれ入力</t>
        </r>
        <r>
          <rPr>
            <sz val="9"/>
            <color indexed="81"/>
            <rFont val="MS P ゴシック"/>
            <family val="3"/>
            <charset val="128"/>
          </rPr>
          <t>してください。それぞれのシートから金額＆症例数を関数で引用しています。
（</t>
        </r>
        <r>
          <rPr>
            <b/>
            <sz val="9"/>
            <color indexed="81"/>
            <rFont val="MS P ゴシック"/>
            <family val="3"/>
            <charset val="128"/>
          </rPr>
          <t>【新規契約_新規症例登録経費】と【継続契約_新規症例登録経費】のうち一方は0円になります。</t>
        </r>
        <r>
          <rPr>
            <sz val="9"/>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tarou yosan</author>
  </authors>
  <commentList>
    <comment ref="G11" authorId="0" shapeId="0" xr:uid="{5A4EFF8F-EBF7-4F7B-B917-1D1630AE4CB0}">
      <text>
        <r>
          <rPr>
            <sz val="9"/>
            <color indexed="81"/>
            <rFont val="MS P ゴシック"/>
            <family val="3"/>
            <charset val="128"/>
          </rPr>
          <t>実施計画書上必須でない、生検・PKの実績払いを希望する場合のみ「有」を選択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R10</author>
    <author>jutaku-44</author>
  </authors>
  <commentList>
    <comment ref="E10" authorId="0" shapeId="0" xr:uid="{F5A1FE21-1EE3-489D-B552-00F35486EE99}">
      <text>
        <r>
          <rPr>
            <b/>
            <sz val="9"/>
            <color indexed="81"/>
            <rFont val="MS P ゴシック"/>
            <family val="3"/>
            <charset val="128"/>
          </rPr>
          <t>入力不要</t>
        </r>
      </text>
    </comment>
    <comment ref="I15" authorId="1" shapeId="0" xr:uid="{DF763E90-0B0D-495F-A6A2-CEB24FD1743B}">
      <text>
        <r>
          <rPr>
            <b/>
            <sz val="9"/>
            <color indexed="81"/>
            <rFont val="ＭＳ Ｐゴシック"/>
            <family val="3"/>
            <charset val="128"/>
          </rPr>
          <t>生検の時期を下欄に記載のこと。</t>
        </r>
      </text>
    </comment>
    <comment ref="I25" authorId="1" shapeId="0" xr:uid="{00000000-0006-0000-0200-000008000000}">
      <text>
        <r>
          <rPr>
            <b/>
            <sz val="9"/>
            <color indexed="81"/>
            <rFont val="ＭＳ Ｐゴシック"/>
            <family val="3"/>
            <charset val="128"/>
          </rPr>
          <t>PKの内訳を下欄に記載のこと。</t>
        </r>
      </text>
    </comment>
  </commentList>
</comments>
</file>

<file path=xl/sharedStrings.xml><?xml version="1.0" encoding="utf-8"?>
<sst xmlns="http://schemas.openxmlformats.org/spreadsheetml/2006/main" count="583" uniqueCount="273">
  <si>
    <t>受託番号</t>
    <rPh sb="0" eb="2">
      <t>ジュタク</t>
    </rPh>
    <rPh sb="2" eb="4">
      <t>バンゴウ</t>
    </rPh>
    <phoneticPr fontId="3"/>
  </si>
  <si>
    <t xml:space="preserve">
20**年　　月　　日
　　　　　　　作成
</t>
    <rPh sb="5" eb="6">
      <t>ネン</t>
    </rPh>
    <rPh sb="8" eb="9">
      <t>ガツ</t>
    </rPh>
    <rPh sb="11" eb="12">
      <t>ニチ</t>
    </rPh>
    <rPh sb="20" eb="22">
      <t>サクセイ</t>
    </rPh>
    <phoneticPr fontId="3"/>
  </si>
  <si>
    <t>治験段階</t>
    <rPh sb="0" eb="2">
      <t>チケン</t>
    </rPh>
    <rPh sb="2" eb="4">
      <t>ダンカイ</t>
    </rPh>
    <phoneticPr fontId="3"/>
  </si>
  <si>
    <t>　　　相</t>
    <rPh sb="3" eb="4">
      <t>ソウ</t>
    </rPh>
    <phoneticPr fontId="3"/>
  </si>
  <si>
    <t xml:space="preserve">    内  容</t>
    <rPh sb="4" eb="8">
      <t>ナイヨウ</t>
    </rPh>
    <phoneticPr fontId="3"/>
  </si>
  <si>
    <t>金    額</t>
    <rPh sb="0" eb="6">
      <t>キンガク</t>
    </rPh>
    <phoneticPr fontId="3"/>
  </si>
  <si>
    <t>円</t>
    <rPh sb="0" eb="1">
      <t>エン</t>
    </rPh>
    <phoneticPr fontId="3"/>
  </si>
  <si>
    <t>１症例あたりのポイント</t>
    <rPh sb="1" eb="3">
      <t>ショウレイ</t>
    </rPh>
    <phoneticPr fontId="3"/>
  </si>
  <si>
    <t>定額</t>
    <rPh sb="0" eb="2">
      <t>テイガク</t>
    </rPh>
    <phoneticPr fontId="3"/>
  </si>
  <si>
    <t>総額（税抜）</t>
    <rPh sb="0" eb="2">
      <t>ソウガク</t>
    </rPh>
    <rPh sb="3" eb="5">
      <t>ゼイヌキ</t>
    </rPh>
    <phoneticPr fontId="2"/>
  </si>
  <si>
    <t>円/月</t>
    <rPh sb="0" eb="1">
      <t>エン</t>
    </rPh>
    <rPh sb="2" eb="3">
      <t>ツキ</t>
    </rPh>
    <phoneticPr fontId="2"/>
  </si>
  <si>
    <t>治験期間通算予定症例</t>
    <rPh sb="0" eb="2">
      <t>チケン</t>
    </rPh>
    <rPh sb="2" eb="4">
      <t>キカン</t>
    </rPh>
    <rPh sb="4" eb="6">
      <t>ツウサン</t>
    </rPh>
    <rPh sb="6" eb="8">
      <t>ヨテイ</t>
    </rPh>
    <rPh sb="8" eb="10">
      <t>ショウレイ</t>
    </rPh>
    <phoneticPr fontId="2"/>
  </si>
  <si>
    <t>円/症例</t>
    <rPh sb="0" eb="1">
      <t>エン</t>
    </rPh>
    <rPh sb="2" eb="4">
      <t>ショウレイ</t>
    </rPh>
    <phoneticPr fontId="3"/>
  </si>
  <si>
    <t>症例</t>
    <rPh sb="0" eb="1">
      <t>ショウ</t>
    </rPh>
    <rPh sb="1" eb="2">
      <t>レイ</t>
    </rPh>
    <phoneticPr fontId="2"/>
  </si>
  <si>
    <t>室温</t>
    <rPh sb="0" eb="2">
      <t>シツオン</t>
    </rPh>
    <phoneticPr fontId="2"/>
  </si>
  <si>
    <t>円/症例</t>
    <rPh sb="0" eb="1">
      <t>エン</t>
    </rPh>
    <rPh sb="2" eb="4">
      <t>ショウレイ</t>
    </rPh>
    <phoneticPr fontId="2"/>
  </si>
  <si>
    <t>円</t>
    <rPh sb="0" eb="1">
      <t>エン</t>
    </rPh>
    <phoneticPr fontId="2"/>
  </si>
  <si>
    <t>円</t>
    <rPh sb="0" eb="1">
      <t>エン</t>
    </rPh>
    <phoneticPr fontId="2"/>
  </si>
  <si>
    <t>希望の有無</t>
    <rPh sb="0" eb="2">
      <t>キボウ</t>
    </rPh>
    <rPh sb="3" eb="5">
      <t>ウム</t>
    </rPh>
    <phoneticPr fontId="2"/>
  </si>
  <si>
    <t>円/回</t>
    <rPh sb="0" eb="1">
      <t>エン</t>
    </rPh>
    <rPh sb="2" eb="3">
      <t>カイ</t>
    </rPh>
    <phoneticPr fontId="3"/>
  </si>
  <si>
    <t>＜新規契約算出表＞</t>
    <rPh sb="1" eb="3">
      <t>シンキ</t>
    </rPh>
    <rPh sb="3" eb="5">
      <t>ケイヤク</t>
    </rPh>
    <rPh sb="5" eb="7">
      <t>サンシュツ</t>
    </rPh>
    <rPh sb="7" eb="8">
      <t>ヒョウ</t>
    </rPh>
    <phoneticPr fontId="3"/>
  </si>
  <si>
    <t>＜実績払い算出表（治験薬保管・生検・PK用）＞</t>
    <rPh sb="1" eb="3">
      <t>ジッセキ</t>
    </rPh>
    <rPh sb="3" eb="4">
      <t>ハラ</t>
    </rPh>
    <rPh sb="5" eb="7">
      <t>サンシュツ</t>
    </rPh>
    <rPh sb="7" eb="8">
      <t>ヒョウ</t>
    </rPh>
    <rPh sb="15" eb="17">
      <t>セイケン</t>
    </rPh>
    <rPh sb="20" eb="21">
      <t>ヨウ</t>
    </rPh>
    <phoneticPr fontId="3"/>
  </si>
  <si>
    <t>冷凍・
特殊</t>
    <rPh sb="0" eb="2">
      <t>レイトウ</t>
    </rPh>
    <rPh sb="4" eb="6">
      <t>トクシュ</t>
    </rPh>
    <phoneticPr fontId="2"/>
  </si>
  <si>
    <t>合計
ﾎﾟｲﾝﾄ</t>
    <rPh sb="0" eb="2">
      <t>ゴウケイ</t>
    </rPh>
    <phoneticPr fontId="2"/>
  </si>
  <si>
    <t>回数入力</t>
    <rPh sb="0" eb="4">
      <t>カイスウニュウリョク</t>
    </rPh>
    <phoneticPr fontId="2"/>
  </si>
  <si>
    <t>PKの内訳</t>
    <rPh sb="3" eb="5">
      <t>ウチワケ</t>
    </rPh>
    <phoneticPr fontId="2"/>
  </si>
  <si>
    <t>ﾎﾟｲﾝﾄ
/症例</t>
    <rPh sb="7" eb="9">
      <t>ショウレイ</t>
    </rPh>
    <phoneticPr fontId="2"/>
  </si>
  <si>
    <t>予定契約金額</t>
    <phoneticPr fontId="3"/>
  </si>
  <si>
    <t>契約時請求金額</t>
    <phoneticPr fontId="3"/>
  </si>
  <si>
    <t>１症例あたり金額</t>
    <phoneticPr fontId="3"/>
  </si>
  <si>
    <t>（氏名）</t>
    <rPh sb="1" eb="2">
      <t>シ</t>
    </rPh>
    <rPh sb="2" eb="3">
      <t>メイ</t>
    </rPh>
    <phoneticPr fontId="3"/>
  </si>
  <si>
    <t>依頼者
社名</t>
    <rPh sb="0" eb="3">
      <t>イライシャ</t>
    </rPh>
    <rPh sb="4" eb="6">
      <t>シャメイ</t>
    </rPh>
    <phoneticPr fontId="3"/>
  </si>
  <si>
    <t>依頼者
住所</t>
    <rPh sb="0" eb="3">
      <t>イライシャ</t>
    </rPh>
    <rPh sb="4" eb="6">
      <t>ジュウショ</t>
    </rPh>
    <phoneticPr fontId="3"/>
  </si>
  <si>
    <t>代表者
職　氏名</t>
    <rPh sb="0" eb="3">
      <t>ダイヒョウシャ</t>
    </rPh>
    <rPh sb="4" eb="5">
      <t>ショク</t>
    </rPh>
    <rPh sb="6" eb="8">
      <t>シメイ</t>
    </rPh>
    <phoneticPr fontId="3"/>
  </si>
  <si>
    <t>CRO
社名
（2社契約と調査は不要）</t>
    <rPh sb="4" eb="5">
      <t>シャ</t>
    </rPh>
    <rPh sb="5" eb="6">
      <t>メイ</t>
    </rPh>
    <rPh sb="9" eb="10">
      <t>シャ</t>
    </rPh>
    <rPh sb="10" eb="12">
      <t>ケイヤク</t>
    </rPh>
    <rPh sb="13" eb="15">
      <t>チョウサ</t>
    </rPh>
    <rPh sb="16" eb="18">
      <t>フヨウ</t>
    </rPh>
    <phoneticPr fontId="3"/>
  </si>
  <si>
    <t>CRO
住所
（2社契約と調査は不要）</t>
    <rPh sb="4" eb="6">
      <t>ジュウショ</t>
    </rPh>
    <phoneticPr fontId="3"/>
  </si>
  <si>
    <t>CRO
代表者職　氏名
（2社契約と調査は不要）</t>
    <rPh sb="4" eb="7">
      <t>ダイヒョウシャ</t>
    </rPh>
    <rPh sb="7" eb="8">
      <t>ショク</t>
    </rPh>
    <rPh sb="9" eb="11">
      <t>シメイ</t>
    </rPh>
    <phoneticPr fontId="3"/>
  </si>
  <si>
    <t>研究実施計画書番号
（調査は不要）</t>
    <rPh sb="0" eb="2">
      <t>ケンキュウ</t>
    </rPh>
    <rPh sb="2" eb="4">
      <t>ジッシ</t>
    </rPh>
    <rPh sb="4" eb="7">
      <t>ケイカクショ</t>
    </rPh>
    <rPh sb="7" eb="9">
      <t>バンゴウ</t>
    </rPh>
    <rPh sb="11" eb="13">
      <t>チョウサ</t>
    </rPh>
    <rPh sb="14" eb="16">
      <t>フヨウ</t>
    </rPh>
    <phoneticPr fontId="3"/>
  </si>
  <si>
    <t>研究（調査）課題名</t>
    <rPh sb="0" eb="2">
      <t>ケンキュウ</t>
    </rPh>
    <rPh sb="3" eb="5">
      <t>チョウサ</t>
    </rPh>
    <rPh sb="6" eb="8">
      <t>カダイ</t>
    </rPh>
    <rPh sb="8" eb="9">
      <t>メイ</t>
    </rPh>
    <phoneticPr fontId="3"/>
  </si>
  <si>
    <t>研究（調査）内容</t>
    <rPh sb="0" eb="2">
      <t>ケンキュウ</t>
    </rPh>
    <rPh sb="3" eb="5">
      <t>チョウサ</t>
    </rPh>
    <rPh sb="6" eb="8">
      <t>ナイヨウ</t>
    </rPh>
    <phoneticPr fontId="3"/>
  </si>
  <si>
    <t>契約書作成用電子データシート（契約書に差込印刷しますので、誤字脱字がないようにお願いします）</t>
    <phoneticPr fontId="3"/>
  </si>
  <si>
    <t>研究（調査）実施責任医師</t>
    <rPh sb="0" eb="2">
      <t>ケンキュウ</t>
    </rPh>
    <rPh sb="3" eb="5">
      <t>チョウサ</t>
    </rPh>
    <rPh sb="6" eb="8">
      <t>ジッシ</t>
    </rPh>
    <rPh sb="8" eb="10">
      <t>セキニン</t>
    </rPh>
    <rPh sb="10" eb="12">
      <t>イシ</t>
    </rPh>
    <phoneticPr fontId="3"/>
  </si>
  <si>
    <t>希望公開名</t>
    <rPh sb="0" eb="2">
      <t>キボウ</t>
    </rPh>
    <rPh sb="2" eb="4">
      <t>コウカイ</t>
    </rPh>
    <rPh sb="4" eb="5">
      <t>メイ</t>
    </rPh>
    <phoneticPr fontId="3"/>
  </si>
  <si>
    <t>納入義務者名</t>
    <phoneticPr fontId="3"/>
  </si>
  <si>
    <t>金　　額</t>
    <phoneticPr fontId="3"/>
  </si>
  <si>
    <t>部分を入力してください</t>
    <phoneticPr fontId="2"/>
  </si>
  <si>
    <t>受託番号：</t>
    <phoneticPr fontId="2"/>
  </si>
  <si>
    <t>課題名：</t>
    <phoneticPr fontId="2"/>
  </si>
  <si>
    <t>依頼者名：</t>
    <phoneticPr fontId="2"/>
  </si>
  <si>
    <t>依頼者名：</t>
    <phoneticPr fontId="2"/>
  </si>
  <si>
    <t>課題名：</t>
    <phoneticPr fontId="2"/>
  </si>
  <si>
    <t>症例</t>
    <rPh sb="0" eb="2">
      <t>ショウレイ</t>
    </rPh>
    <phoneticPr fontId="2"/>
  </si>
  <si>
    <t>コホート追加時に請求する経費
（1契約あたり）</t>
    <rPh sb="4" eb="6">
      <t>ツイカ</t>
    </rPh>
    <rPh sb="6" eb="7">
      <t>ジ</t>
    </rPh>
    <rPh sb="8" eb="10">
      <t>セイキュウ</t>
    </rPh>
    <rPh sb="12" eb="14">
      <t>ケイヒ</t>
    </rPh>
    <rPh sb="17" eb="19">
      <t>ケイヤク</t>
    </rPh>
    <phoneticPr fontId="2"/>
  </si>
  <si>
    <t>円</t>
    <rPh sb="0" eb="1">
      <t>エン</t>
    </rPh>
    <phoneticPr fontId="2"/>
  </si>
  <si>
    <t>合計
ポイント</t>
    <rPh sb="0" eb="2">
      <t>ゴウケイ</t>
    </rPh>
    <phoneticPr fontId="2"/>
  </si>
  <si>
    <t>１症例あたりの採血回数</t>
    <rPh sb="1" eb="3">
      <t>ショウレイ</t>
    </rPh>
    <rPh sb="7" eb="9">
      <t>サイケツ</t>
    </rPh>
    <rPh sb="9" eb="11">
      <t>カイスウ</t>
    </rPh>
    <phoneticPr fontId="3"/>
  </si>
  <si>
    <t>１症例あたりの必須で
ない生検の最大回数</t>
    <rPh sb="1" eb="3">
      <t>ショウレイ</t>
    </rPh>
    <rPh sb="7" eb="9">
      <t>ヒッス</t>
    </rPh>
    <rPh sb="13" eb="15">
      <t>セイケン</t>
    </rPh>
    <rPh sb="16" eb="18">
      <t>サイダイ</t>
    </rPh>
    <rPh sb="18" eb="20">
      <t>カイスウ</t>
    </rPh>
    <phoneticPr fontId="3"/>
  </si>
  <si>
    <t>必須でない
生検の時期</t>
    <rPh sb="0" eb="2">
      <t>ヒッス</t>
    </rPh>
    <rPh sb="6" eb="8">
      <t>セイケン</t>
    </rPh>
    <rPh sb="9" eb="11">
      <t>ジキ</t>
    </rPh>
    <phoneticPr fontId="2"/>
  </si>
  <si>
    <t>初年度登録予定症例</t>
    <rPh sb="0" eb="3">
      <t>ショネンド</t>
    </rPh>
    <rPh sb="3" eb="5">
      <t>トウロク</t>
    </rPh>
    <rPh sb="5" eb="7">
      <t>ヨテイ</t>
    </rPh>
    <rPh sb="7" eb="9">
      <t>ショウレイ</t>
    </rPh>
    <phoneticPr fontId="3"/>
  </si>
  <si>
    <t>区　　分</t>
  </si>
  <si>
    <t>□治験   　□製造販売後臨床試験　</t>
    <phoneticPr fontId="3"/>
  </si>
  <si>
    <t>西暦　　　　　年　　　　月　　　　日　　　～　　　西暦　　　　　年　　　　月　　　　日</t>
    <phoneticPr fontId="3"/>
  </si>
  <si>
    <t>年</t>
    <rPh sb="0" eb="1">
      <t>ネン</t>
    </rPh>
    <phoneticPr fontId="3"/>
  </si>
  <si>
    <t>月</t>
    <rPh sb="0" eb="1">
      <t>ツキ</t>
    </rPh>
    <phoneticPr fontId="3"/>
  </si>
  <si>
    <t>日</t>
    <rPh sb="0" eb="1">
      <t>ヒ</t>
    </rPh>
    <phoneticPr fontId="3"/>
  </si>
  <si>
    <t>（</t>
    <phoneticPr fontId="3"/>
  </si>
  <si>
    <t>）</t>
    <phoneticPr fontId="3"/>
  </si>
  <si>
    <t>治験依頼者</t>
  </si>
  <si>
    <t>名     称：</t>
    <phoneticPr fontId="3"/>
  </si>
  <si>
    <t>代 表 者：</t>
    <phoneticPr fontId="3"/>
  </si>
  <si>
    <t>治験責任医師</t>
  </si>
  <si>
    <t>氏　　名：</t>
    <phoneticPr fontId="3"/>
  </si>
  <si>
    <t>区分</t>
  </si>
  <si>
    <t>費目</t>
  </si>
  <si>
    <t>金額(円)</t>
  </si>
  <si>
    <t>算定内訳</t>
    <phoneticPr fontId="3"/>
  </si>
  <si>
    <t>直接経費</t>
  </si>
  <si>
    <t>円×</t>
    <phoneticPr fontId="3"/>
  </si>
  <si>
    <t>小計</t>
    <rPh sb="0" eb="2">
      <t>ショウケイ</t>
    </rPh>
    <phoneticPr fontId="3"/>
  </si>
  <si>
    <t>直接経費計</t>
    <rPh sb="0" eb="2">
      <t>チョクセツ</t>
    </rPh>
    <rPh sb="2" eb="4">
      <t>ケイヒ</t>
    </rPh>
    <rPh sb="4" eb="5">
      <t>ケイ</t>
    </rPh>
    <phoneticPr fontId="3"/>
  </si>
  <si>
    <t>間接経費</t>
    <phoneticPr fontId="3"/>
  </si>
  <si>
    <t>直接経費 ×30%</t>
    <rPh sb="0" eb="2">
      <t>チョクセツ</t>
    </rPh>
    <rPh sb="2" eb="4">
      <t>ケイヒ</t>
    </rPh>
    <phoneticPr fontId="3"/>
  </si>
  <si>
    <t xml:space="preserve">合計  </t>
    <phoneticPr fontId="3"/>
  </si>
  <si>
    <t>算定内訳</t>
  </si>
  <si>
    <t>小計</t>
    <phoneticPr fontId="3"/>
  </si>
  <si>
    <t>直接経費×30％</t>
    <rPh sb="0" eb="2">
      <t>チョクセツ</t>
    </rPh>
    <rPh sb="2" eb="4">
      <t>ケイヒ</t>
    </rPh>
    <phoneticPr fontId="3"/>
  </si>
  <si>
    <t>合計  (税込み）</t>
    <rPh sb="5" eb="7">
      <t>ゼイコ</t>
    </rPh>
    <phoneticPr fontId="3"/>
  </si>
  <si>
    <t>円</t>
    <phoneticPr fontId="3"/>
  </si>
  <si>
    <t>合計　</t>
    <phoneticPr fontId="3"/>
  </si>
  <si>
    <t>合計　(税込み）</t>
    <rPh sb="4" eb="6">
      <t>ゼイコ</t>
    </rPh>
    <phoneticPr fontId="3"/>
  </si>
  <si>
    <t>　</t>
  </si>
  <si>
    <t>：</t>
    <phoneticPr fontId="2"/>
  </si>
  <si>
    <t>円</t>
    <rPh sb="0" eb="1">
      <t>エン</t>
    </rPh>
    <phoneticPr fontId="2"/>
  </si>
  <si>
    <t>受託番号</t>
    <rPh sb="0" eb="2">
      <t>ジュタク</t>
    </rPh>
    <rPh sb="2" eb="4">
      <t>バンゴウ</t>
    </rPh>
    <phoneticPr fontId="2"/>
  </si>
  <si>
    <t>１．治験課題名</t>
    <phoneticPr fontId="3"/>
  </si>
  <si>
    <t xml:space="preserve">  愛知県がんセンター　病院長 殿</t>
    <rPh sb="2" eb="5">
      <t>アイチケン</t>
    </rPh>
    <rPh sb="12" eb="14">
      <t>ビョウイン</t>
    </rPh>
    <rPh sb="14" eb="15">
      <t>オサ</t>
    </rPh>
    <rPh sb="16" eb="17">
      <t>ドノ</t>
    </rPh>
    <phoneticPr fontId="2"/>
  </si>
  <si>
    <t>２．契約予定金額</t>
    <rPh sb="2" eb="4">
      <t>ケイヤク</t>
    </rPh>
    <rPh sb="4" eb="6">
      <t>ヨテイ</t>
    </rPh>
    <rPh sb="6" eb="8">
      <t>キンガク</t>
    </rPh>
    <phoneticPr fontId="2"/>
  </si>
  <si>
    <t>×</t>
  </si>
  <si>
    <t>円/回</t>
    <rPh sb="2" eb="3">
      <t>カイ</t>
    </rPh>
    <phoneticPr fontId="3"/>
  </si>
  <si>
    <t>(ポイント数）×3,000円</t>
    <rPh sb="5" eb="6">
      <t>スウ</t>
    </rPh>
    <rPh sb="13" eb="14">
      <t>エン</t>
    </rPh>
    <phoneticPr fontId="3"/>
  </si>
  <si>
    <t>１ポイント 1,000円/月</t>
    <rPh sb="11" eb="12">
      <t>エン</t>
    </rPh>
    <rPh sb="13" eb="14">
      <t>ツキ</t>
    </rPh>
    <phoneticPr fontId="2"/>
  </si>
  <si>
    <t>×</t>
    <phoneticPr fontId="2"/>
  </si>
  <si>
    <t>受託番号:</t>
    <phoneticPr fontId="2"/>
  </si>
  <si>
    <t>回</t>
    <rPh sb="0" eb="1">
      <t>カイ</t>
    </rPh>
    <phoneticPr fontId="2"/>
  </si>
  <si>
    <t>(ポイント数）×1,000円</t>
    <rPh sb="5" eb="6">
      <t>スウ</t>
    </rPh>
    <rPh sb="13" eb="14">
      <t>エン</t>
    </rPh>
    <phoneticPr fontId="3"/>
  </si>
  <si>
    <t>契約期間</t>
    <rPh sb="0" eb="2">
      <t>ケイヤク</t>
    </rPh>
    <rPh sb="2" eb="4">
      <t>キカン</t>
    </rPh>
    <phoneticPr fontId="3"/>
  </si>
  <si>
    <t>症例数入力</t>
    <rPh sb="0" eb="2">
      <t>ショウレイ</t>
    </rPh>
    <rPh sb="2" eb="3">
      <t>スウ</t>
    </rPh>
    <rPh sb="3" eb="5">
      <t>ニュウリョク</t>
    </rPh>
    <phoneticPr fontId="2"/>
  </si>
  <si>
    <t>東京都○○区○○○○○
△△ビル(必要時のみ）</t>
  </si>
  <si>
    <t>代表取締役社長　○○　○○</t>
  </si>
  <si>
    <t>＠＠＠株式会社</t>
  </si>
  <si>
    <t>治験が継続する症例（既契約分）</t>
    <rPh sb="0" eb="2">
      <t>チケン</t>
    </rPh>
    <rPh sb="3" eb="5">
      <t>ケイゾク</t>
    </rPh>
    <rPh sb="7" eb="9">
      <t>ショウレイ</t>
    </rPh>
    <rPh sb="10" eb="13">
      <t>キケイヤク</t>
    </rPh>
    <rPh sb="13" eb="14">
      <t>ブン</t>
    </rPh>
    <phoneticPr fontId="3"/>
  </si>
  <si>
    <t>（１症例あたり：</t>
    <rPh sb="2" eb="4">
      <t>ショウレイ</t>
    </rPh>
    <phoneticPr fontId="2"/>
  </si>
  <si>
    <t>円）</t>
    <rPh sb="0" eb="1">
      <t>エン</t>
    </rPh>
    <phoneticPr fontId="2"/>
  </si>
  <si>
    <t>&lt;&lt;カルテ閲覧のみの契約はこちらへ記載してください&gt;&gt;</t>
    <rPh sb="5" eb="7">
      <t>エツラン</t>
    </rPh>
    <rPh sb="10" eb="12">
      <t>ケイヤク</t>
    </rPh>
    <rPh sb="17" eb="19">
      <t>キサイ</t>
    </rPh>
    <phoneticPr fontId="3"/>
  </si>
  <si>
    <t>カルテ閲覧のみ（既登録症例に限る）</t>
  </si>
  <si>
    <t>症例分</t>
    <rPh sb="0" eb="2">
      <t>ショウレイ</t>
    </rPh>
    <rPh sb="2" eb="3">
      <t>フン</t>
    </rPh>
    <phoneticPr fontId="2"/>
  </si>
  <si>
    <t>３．固定治験等経費</t>
    <rPh sb="2" eb="4">
      <t>コテイ</t>
    </rPh>
    <rPh sb="4" eb="6">
      <t>チケン</t>
    </rPh>
    <rPh sb="6" eb="7">
      <t>トウ</t>
    </rPh>
    <rPh sb="7" eb="9">
      <t>ケイヒ</t>
    </rPh>
    <phoneticPr fontId="2"/>
  </si>
  <si>
    <t>A　 審査費</t>
    <phoneticPr fontId="3"/>
  </si>
  <si>
    <t>A+B+C+D+E</t>
    <phoneticPr fontId="3"/>
  </si>
  <si>
    <t>4．変動（出来高）治験等経費</t>
    <rPh sb="2" eb="4">
      <t>ヘンドウ</t>
    </rPh>
    <rPh sb="5" eb="8">
      <t>デキダカ</t>
    </rPh>
    <rPh sb="9" eb="11">
      <t>チケン</t>
    </rPh>
    <rPh sb="11" eb="12">
      <t>トウ</t>
    </rPh>
    <rPh sb="12" eb="14">
      <t>ケイヒ</t>
    </rPh>
    <phoneticPr fontId="3"/>
  </si>
  <si>
    <t>５．変動（実績）治験等経費＜依頼者算出分＞</t>
    <rPh sb="2" eb="4">
      <t>ヘンドウ</t>
    </rPh>
    <rPh sb="5" eb="7">
      <t>ジッセキ</t>
    </rPh>
    <rPh sb="8" eb="10">
      <t>チケン</t>
    </rPh>
    <rPh sb="10" eb="11">
      <t>トウ</t>
    </rPh>
    <rPh sb="11" eb="13">
      <t>ケイヒ</t>
    </rPh>
    <rPh sb="14" eb="17">
      <t>イライシャ</t>
    </rPh>
    <rPh sb="17" eb="19">
      <t>サンシュツ</t>
    </rPh>
    <rPh sb="19" eb="20">
      <t>フン</t>
    </rPh>
    <phoneticPr fontId="3"/>
  </si>
  <si>
    <t>費　　　目</t>
    <rPh sb="0" eb="1">
      <t>ヒ</t>
    </rPh>
    <rPh sb="4" eb="5">
      <t>メ</t>
    </rPh>
    <phoneticPr fontId="3"/>
  </si>
  <si>
    <t>合計金額</t>
    <rPh sb="0" eb="2">
      <t>ゴウケイ</t>
    </rPh>
    <rPh sb="2" eb="4">
      <t>キンガク</t>
    </rPh>
    <phoneticPr fontId="2"/>
  </si>
  <si>
    <t>＜継続契約算出表＞</t>
    <phoneticPr fontId="3"/>
  </si>
  <si>
    <t>費　　目</t>
    <rPh sb="0" eb="1">
      <t>ヒ</t>
    </rPh>
    <rPh sb="3" eb="4">
      <t>メ</t>
    </rPh>
    <phoneticPr fontId="3"/>
  </si>
  <si>
    <t>＜カルテ閲覧のみの契約算出表＞</t>
    <rPh sb="4" eb="6">
      <t>エツラン</t>
    </rPh>
    <rPh sb="9" eb="11">
      <t>ケイヤク</t>
    </rPh>
    <rPh sb="11" eb="13">
      <t>サンシュツ</t>
    </rPh>
    <rPh sb="13" eb="14">
      <t>ヒョウ</t>
    </rPh>
    <phoneticPr fontId="3"/>
  </si>
  <si>
    <t>□医薬品　□医療機器　□再生医療等製品</t>
    <phoneticPr fontId="3"/>
  </si>
  <si>
    <t xml:space="preserve">  Ａ×20%</t>
    <phoneticPr fontId="3"/>
  </si>
  <si>
    <t xml:space="preserve"> 費　目</t>
    <rPh sb="1" eb="2">
      <t>ヒ</t>
    </rPh>
    <rPh sb="3" eb="4">
      <t>メ</t>
    </rPh>
    <phoneticPr fontId="3"/>
  </si>
  <si>
    <t>費　目</t>
    <rPh sb="0" eb="1">
      <t>ヒ</t>
    </rPh>
    <rPh sb="2" eb="3">
      <t>メ</t>
    </rPh>
    <phoneticPr fontId="3"/>
  </si>
  <si>
    <t>＜コホート追加用算出表＞</t>
    <rPh sb="5" eb="7">
      <t>ツイカ</t>
    </rPh>
    <rPh sb="7" eb="8">
      <t>ヨウ</t>
    </rPh>
    <rPh sb="8" eb="10">
      <t>サンシュツ</t>
    </rPh>
    <rPh sb="10" eb="11">
      <t>ヒョウ</t>
    </rPh>
    <phoneticPr fontId="3"/>
  </si>
  <si>
    <t>【新規契約_固定経費】</t>
    <rPh sb="1" eb="3">
      <t>シンキ</t>
    </rPh>
    <rPh sb="3" eb="5">
      <t>ケイヤク</t>
    </rPh>
    <rPh sb="6" eb="8">
      <t>コテイ</t>
    </rPh>
    <rPh sb="8" eb="10">
      <t>ケイヒ</t>
    </rPh>
    <phoneticPr fontId="2"/>
  </si>
  <si>
    <t>【新規契約_固定経費】：契約時に請求</t>
    <rPh sb="1" eb="3">
      <t>シンキ</t>
    </rPh>
    <rPh sb="3" eb="5">
      <t>ケイヤク</t>
    </rPh>
    <rPh sb="6" eb="8">
      <t>コテイ</t>
    </rPh>
    <rPh sb="8" eb="10">
      <t>ケイヒ</t>
    </rPh>
    <rPh sb="12" eb="14">
      <t>ケイヤク</t>
    </rPh>
    <rPh sb="14" eb="15">
      <t>トキ</t>
    </rPh>
    <rPh sb="16" eb="18">
      <t>セイキュウ</t>
    </rPh>
    <phoneticPr fontId="2"/>
  </si>
  <si>
    <t>【新規契約_新規症例登録経費】：投薬開始時に請求</t>
    <rPh sb="1" eb="3">
      <t>シンキ</t>
    </rPh>
    <rPh sb="3" eb="5">
      <t>ケイヤク</t>
    </rPh>
    <rPh sb="6" eb="8">
      <t>シンキ</t>
    </rPh>
    <rPh sb="8" eb="10">
      <t>ショウレイ</t>
    </rPh>
    <rPh sb="10" eb="12">
      <t>トウロク</t>
    </rPh>
    <rPh sb="12" eb="14">
      <t>ケイヒ</t>
    </rPh>
    <rPh sb="16" eb="18">
      <t>トウヤク</t>
    </rPh>
    <rPh sb="18" eb="20">
      <t>カイシ</t>
    </rPh>
    <rPh sb="20" eb="21">
      <t>トキ</t>
    </rPh>
    <rPh sb="22" eb="24">
      <t>セイキュウ</t>
    </rPh>
    <phoneticPr fontId="2"/>
  </si>
  <si>
    <t>【継続契約_固定経費（カルテ閲覧のみ）】　：契約時に請求</t>
    <rPh sb="1" eb="3">
      <t>ケイゾク</t>
    </rPh>
    <rPh sb="3" eb="5">
      <t>ケイヤク</t>
    </rPh>
    <rPh sb="6" eb="8">
      <t>コテイ</t>
    </rPh>
    <rPh sb="8" eb="10">
      <t>ケイヒ</t>
    </rPh>
    <rPh sb="14" eb="16">
      <t>エツラン</t>
    </rPh>
    <rPh sb="22" eb="24">
      <t>ケイヤク</t>
    </rPh>
    <rPh sb="24" eb="25">
      <t>ジ</t>
    </rPh>
    <rPh sb="26" eb="28">
      <t>セイキュウ</t>
    </rPh>
    <phoneticPr fontId="2"/>
  </si>
  <si>
    <t>：投与開始時に請求</t>
    <rPh sb="1" eb="3">
      <t>トウヨ</t>
    </rPh>
    <rPh sb="3" eb="5">
      <t>カイシ</t>
    </rPh>
    <rPh sb="5" eb="6">
      <t>トキ</t>
    </rPh>
    <rPh sb="7" eb="9">
      <t>セイキュウ</t>
    </rPh>
    <phoneticPr fontId="2"/>
  </si>
  <si>
    <t>【生検研究費】：実績に応じて翌月請求</t>
    <rPh sb="1" eb="3">
      <t>セイケン</t>
    </rPh>
    <rPh sb="3" eb="6">
      <t>ケンキュウヒ</t>
    </rPh>
    <rPh sb="8" eb="10">
      <t>ジッセキ</t>
    </rPh>
    <rPh sb="11" eb="12">
      <t>オウ</t>
    </rPh>
    <rPh sb="14" eb="16">
      <t>ヨクゲツ</t>
    </rPh>
    <rPh sb="16" eb="18">
      <t>セイキュウ</t>
    </rPh>
    <phoneticPr fontId="2"/>
  </si>
  <si>
    <t>【ＰＫ研究費】：実績に応じて翌月請求</t>
    <rPh sb="3" eb="6">
      <t>ケンキュウヒ</t>
    </rPh>
    <rPh sb="8" eb="10">
      <t>ジッセキ</t>
    </rPh>
    <rPh sb="11" eb="12">
      <t>オウ</t>
    </rPh>
    <rPh sb="14" eb="16">
      <t>ヨクゲツ</t>
    </rPh>
    <rPh sb="16" eb="18">
      <t>セイキュウ</t>
    </rPh>
    <phoneticPr fontId="2"/>
  </si>
  <si>
    <t>【生検研究費（PRT上必須でない検査に限る）】：実績に応じて翌月請求</t>
    <rPh sb="1" eb="3">
      <t>セイケン</t>
    </rPh>
    <rPh sb="3" eb="6">
      <t>ケンキュウヒ</t>
    </rPh>
    <rPh sb="10" eb="11">
      <t>ウエ</t>
    </rPh>
    <rPh sb="11" eb="13">
      <t>ヒッス</t>
    </rPh>
    <rPh sb="16" eb="18">
      <t>ケンサ</t>
    </rPh>
    <rPh sb="19" eb="20">
      <t>カギ</t>
    </rPh>
    <rPh sb="24" eb="26">
      <t>ジッセキ</t>
    </rPh>
    <rPh sb="27" eb="28">
      <t>オウ</t>
    </rPh>
    <rPh sb="30" eb="32">
      <t>ヨクゲツ</t>
    </rPh>
    <rPh sb="32" eb="34">
      <t>セイキュウ</t>
    </rPh>
    <phoneticPr fontId="2"/>
  </si>
  <si>
    <t>【ＰＫ研究費（PRT上必須でない検査に限る）】：実績に応じて翌月請求</t>
    <rPh sb="3" eb="6">
      <t>ケンキュウヒ</t>
    </rPh>
    <rPh sb="10" eb="11">
      <t>ウエ</t>
    </rPh>
    <rPh sb="11" eb="13">
      <t>ヒッス</t>
    </rPh>
    <rPh sb="16" eb="18">
      <t>ケンサ</t>
    </rPh>
    <rPh sb="19" eb="20">
      <t>カギ</t>
    </rPh>
    <rPh sb="24" eb="26">
      <t>ジッセキ</t>
    </rPh>
    <rPh sb="27" eb="28">
      <t>オウ</t>
    </rPh>
    <rPh sb="30" eb="32">
      <t>ヨクゲツ</t>
    </rPh>
    <rPh sb="32" eb="34">
      <t>セイキュウ</t>
    </rPh>
    <phoneticPr fontId="2"/>
  </si>
  <si>
    <t>治験依頼者</t>
    <rPh sb="0" eb="2">
      <t>チケン</t>
    </rPh>
    <rPh sb="2" eb="4">
      <t>イライ</t>
    </rPh>
    <rPh sb="4" eb="5">
      <t>シャ</t>
    </rPh>
    <phoneticPr fontId="3"/>
  </si>
  <si>
    <t>治験課題名
(邦題)</t>
    <rPh sb="0" eb="2">
      <t>チケン</t>
    </rPh>
    <rPh sb="2" eb="4">
      <t>カダイ</t>
    </rPh>
    <rPh sb="4" eb="5">
      <t>ナ</t>
    </rPh>
    <rPh sb="7" eb="9">
      <t>ホウダイ</t>
    </rPh>
    <phoneticPr fontId="3"/>
  </si>
  <si>
    <t>治験課題名
(邦題)</t>
    <rPh sb="0" eb="2">
      <t>チケン</t>
    </rPh>
    <rPh sb="2" eb="4">
      <t>カダイ</t>
    </rPh>
    <rPh sb="4" eb="5">
      <t>メイ</t>
    </rPh>
    <rPh sb="7" eb="9">
      <t>ホウダイ</t>
    </rPh>
    <phoneticPr fontId="3"/>
  </si>
  <si>
    <t>治験依頼者</t>
    <rPh sb="0" eb="2">
      <t>チケン</t>
    </rPh>
    <rPh sb="2" eb="5">
      <t>イライシャ</t>
    </rPh>
    <phoneticPr fontId="3"/>
  </si>
  <si>
    <t>治験課題名
(邦題)</t>
    <phoneticPr fontId="3"/>
  </si>
  <si>
    <t>20**年　　月　　日
　　　　　　　作成</t>
    <phoneticPr fontId="2"/>
  </si>
  <si>
    <t>継続契約_固定経費（カルテ閲覧のみ）</t>
    <phoneticPr fontId="2"/>
  </si>
  <si>
    <t>新規契約_固定経費</t>
    <rPh sb="0" eb="2">
      <t>シンキ</t>
    </rPh>
    <rPh sb="2" eb="4">
      <t>ケイヤク</t>
    </rPh>
    <rPh sb="5" eb="7">
      <t>コテイ</t>
    </rPh>
    <rPh sb="7" eb="9">
      <t>ケイヒ</t>
    </rPh>
    <phoneticPr fontId="2"/>
  </si>
  <si>
    <t>新規契約_新規症例登録経費</t>
    <rPh sb="0" eb="2">
      <t>シンキ</t>
    </rPh>
    <rPh sb="2" eb="4">
      <t>ケイヤク</t>
    </rPh>
    <rPh sb="5" eb="7">
      <t>シンキ</t>
    </rPh>
    <rPh sb="7" eb="9">
      <t>ショウレイ</t>
    </rPh>
    <rPh sb="9" eb="11">
      <t>トウロク</t>
    </rPh>
    <rPh sb="11" eb="13">
      <t>ケイヒ</t>
    </rPh>
    <phoneticPr fontId="2"/>
  </si>
  <si>
    <t>継続契約_固定経費</t>
    <rPh sb="0" eb="2">
      <t>ケイゾク</t>
    </rPh>
    <rPh sb="2" eb="4">
      <t>ケイヤク</t>
    </rPh>
    <rPh sb="5" eb="7">
      <t>コテイ</t>
    </rPh>
    <rPh sb="7" eb="9">
      <t>ケイヒ</t>
    </rPh>
    <phoneticPr fontId="2"/>
  </si>
  <si>
    <t>(1) 院内CRC
(2) SMO</t>
    <rPh sb="4" eb="6">
      <t>インナイ</t>
    </rPh>
    <phoneticPr fontId="2"/>
  </si>
  <si>
    <t>(1) 登録・投薬中</t>
    <rPh sb="4" eb="6">
      <t>トウロク</t>
    </rPh>
    <rPh sb="7" eb="10">
      <t>トウヤクチュウ</t>
    </rPh>
    <phoneticPr fontId="2"/>
  </si>
  <si>
    <t>(2) 観察・追跡中のみ</t>
    <rPh sb="4" eb="6">
      <t>カンサツ</t>
    </rPh>
    <rPh sb="7" eb="10">
      <t>ツイセキチュウ</t>
    </rPh>
    <phoneticPr fontId="2"/>
  </si>
  <si>
    <t>(1) 院内CRC賃金</t>
    <rPh sb="4" eb="6">
      <t>インナイ</t>
    </rPh>
    <rPh sb="9" eb="11">
      <t>チンギン</t>
    </rPh>
    <phoneticPr fontId="3"/>
  </si>
  <si>
    <t>(2) SMO利用費</t>
    <rPh sb="7" eb="9">
      <t>リヨウ</t>
    </rPh>
    <rPh sb="9" eb="10">
      <t>ヒ</t>
    </rPh>
    <phoneticPr fontId="3"/>
  </si>
  <si>
    <t>新規契約年度予定症例</t>
    <rPh sb="0" eb="2">
      <t>シンキ</t>
    </rPh>
    <rPh sb="2" eb="4">
      <t>ケイヤク</t>
    </rPh>
    <rPh sb="4" eb="6">
      <t>ネンド</t>
    </rPh>
    <rPh sb="6" eb="8">
      <t>ヨテイ</t>
    </rPh>
    <rPh sb="8" eb="10">
      <t>ショウレイ</t>
    </rPh>
    <phoneticPr fontId="2"/>
  </si>
  <si>
    <t>ＰＫ研究費</t>
    <rPh sb="2" eb="5">
      <t>ケンキュウヒ</t>
    </rPh>
    <phoneticPr fontId="2"/>
  </si>
  <si>
    <t>ＰＫ研究費（全症例）</t>
    <rPh sb="2" eb="5">
      <t>ケンキュウヒ</t>
    </rPh>
    <rPh sb="6" eb="7">
      <t>ゼン</t>
    </rPh>
    <rPh sb="7" eb="9">
      <t>ショウレイ</t>
    </rPh>
    <phoneticPr fontId="2"/>
  </si>
  <si>
    <t>生検研究費</t>
    <rPh sb="0" eb="2">
      <t>セイケン</t>
    </rPh>
    <rPh sb="2" eb="5">
      <t>ケンキュウヒ</t>
    </rPh>
    <phoneticPr fontId="2"/>
  </si>
  <si>
    <r>
      <t xml:space="preserve">CRC種別
</t>
    </r>
    <r>
      <rPr>
        <sz val="10.5"/>
        <color rgb="FFFF0000"/>
        <rFont val="ＭＳ 明朝"/>
        <family val="1"/>
        <charset val="128"/>
      </rPr>
      <t>1又は2を選択</t>
    </r>
    <rPh sb="3" eb="5">
      <t>シュベツ</t>
    </rPh>
    <rPh sb="11" eb="13">
      <t>センタク</t>
    </rPh>
    <phoneticPr fontId="2"/>
  </si>
  <si>
    <t>合　計</t>
    <rPh sb="0" eb="1">
      <t>ゴウ</t>
    </rPh>
    <rPh sb="2" eb="3">
      <t>ケイ</t>
    </rPh>
    <phoneticPr fontId="2"/>
  </si>
  <si>
    <t>注意：本表で算出された総額（管理費、間接経費、消費税を除く）ではなく、治験等経費算定表で算定された金額を受託研究費として請求します。</t>
    <rPh sb="0" eb="2">
      <t>チュウイ</t>
    </rPh>
    <rPh sb="3" eb="4">
      <t>ホン</t>
    </rPh>
    <rPh sb="4" eb="5">
      <t>ヒョウ</t>
    </rPh>
    <rPh sb="6" eb="8">
      <t>サンシュツ</t>
    </rPh>
    <rPh sb="11" eb="13">
      <t>ソウガク</t>
    </rPh>
    <rPh sb="14" eb="17">
      <t>カンリヒ</t>
    </rPh>
    <rPh sb="18" eb="20">
      <t>カンセツ</t>
    </rPh>
    <rPh sb="20" eb="22">
      <t>ケイヒ</t>
    </rPh>
    <rPh sb="23" eb="26">
      <t>ショウヒゼイ</t>
    </rPh>
    <rPh sb="27" eb="28">
      <t>ノゾ</t>
    </rPh>
    <rPh sb="35" eb="37">
      <t>チケン</t>
    </rPh>
    <rPh sb="37" eb="38">
      <t>トウ</t>
    </rPh>
    <rPh sb="38" eb="40">
      <t>ケイヒ</t>
    </rPh>
    <rPh sb="40" eb="42">
      <t>サンテイ</t>
    </rPh>
    <rPh sb="42" eb="43">
      <t>ヒョウ</t>
    </rPh>
    <rPh sb="44" eb="46">
      <t>サンテイ</t>
    </rPh>
    <rPh sb="49" eb="51">
      <t>キンガク</t>
    </rPh>
    <rPh sb="52" eb="54">
      <t>ジュタク</t>
    </rPh>
    <rPh sb="54" eb="56">
      <t>ケンキュウ</t>
    </rPh>
    <rPh sb="56" eb="57">
      <t>ヒ</t>
    </rPh>
    <rPh sb="60" eb="62">
      <t>セイキュウ</t>
    </rPh>
    <phoneticPr fontId="2"/>
  </si>
  <si>
    <t>注意：本表で算出された総額（管理費、間接経費、消費税を除く）ではなく、治験等経費算定表で算定された金額を受託研究費として請求します。</t>
    <phoneticPr fontId="2"/>
  </si>
  <si>
    <t>冷蔵・
恒温</t>
    <phoneticPr fontId="2"/>
  </si>
  <si>
    <t>小　計</t>
    <rPh sb="0" eb="1">
      <t>ショウ</t>
    </rPh>
    <phoneticPr fontId="2"/>
  </si>
  <si>
    <t>１回あたりの
ポイント</t>
    <rPh sb="1" eb="2">
      <t>カイ</t>
    </rPh>
    <phoneticPr fontId="3"/>
  </si>
  <si>
    <t>　　相</t>
    <rPh sb="2" eb="3">
      <t>ソウ</t>
    </rPh>
    <phoneticPr fontId="3"/>
  </si>
  <si>
    <t>Ａ　審査費</t>
    <rPh sb="2" eb="4">
      <t>シンサ</t>
    </rPh>
    <rPh sb="4" eb="5">
      <t>ヒ</t>
    </rPh>
    <phoneticPr fontId="3"/>
  </si>
  <si>
    <t>【コホート追加対応費】：コホート追加契約時に請求</t>
    <rPh sb="5" eb="7">
      <t>ツイカ</t>
    </rPh>
    <rPh sb="7" eb="9">
      <t>タイオウ</t>
    </rPh>
    <rPh sb="9" eb="10">
      <t>ヒ</t>
    </rPh>
    <rPh sb="16" eb="18">
      <t>ツイカ</t>
    </rPh>
    <rPh sb="18" eb="20">
      <t>ケイヤク</t>
    </rPh>
    <rPh sb="20" eb="21">
      <t>ジ</t>
    </rPh>
    <rPh sb="22" eb="24">
      <t>セイキュウ</t>
    </rPh>
    <phoneticPr fontId="2"/>
  </si>
  <si>
    <t>Ａ　審査費</t>
    <rPh sb="4" eb="5">
      <t>ヒ</t>
    </rPh>
    <phoneticPr fontId="3"/>
  </si>
  <si>
    <r>
      <rPr>
        <b/>
        <sz val="11"/>
        <rFont val="ＭＳ ゴシック"/>
        <family val="3"/>
        <charset val="128"/>
      </rPr>
      <t>治験薬等保管経費
：実績に応じて全回収時又は年度末に請求</t>
    </r>
    <r>
      <rPr>
        <sz val="10.5"/>
        <rFont val="ＭＳ ゴシック"/>
        <family val="3"/>
        <charset val="128"/>
      </rPr>
      <t xml:space="preserve">
　・室温　　　　：１ポイント
　・冷蔵・恒温　：２ポイント
　・冷凍・特殊　：３ポイント</t>
    </r>
    <r>
      <rPr>
        <sz val="8"/>
        <rFont val="ＭＳ ゴシック"/>
        <family val="3"/>
        <charset val="128"/>
      </rPr>
      <t xml:space="preserve">
</t>
    </r>
    <rPh sb="2" eb="3">
      <t>ヤク</t>
    </rPh>
    <rPh sb="3" eb="4">
      <t>トウ</t>
    </rPh>
    <rPh sb="4" eb="6">
      <t>ホカン</t>
    </rPh>
    <rPh sb="6" eb="8">
      <t>ケイヒ</t>
    </rPh>
    <rPh sb="10" eb="12">
      <t>ジッセキ</t>
    </rPh>
    <rPh sb="13" eb="14">
      <t>オウ</t>
    </rPh>
    <rPh sb="16" eb="17">
      <t>スベ</t>
    </rPh>
    <rPh sb="17" eb="19">
      <t>カイシュウ</t>
    </rPh>
    <rPh sb="19" eb="20">
      <t>ジ</t>
    </rPh>
    <rPh sb="20" eb="21">
      <t>マタ</t>
    </rPh>
    <rPh sb="22" eb="24">
      <t>ネンド</t>
    </rPh>
    <rPh sb="24" eb="25">
      <t>スエ</t>
    </rPh>
    <rPh sb="26" eb="28">
      <t>セイキュウ</t>
    </rPh>
    <phoneticPr fontId="2"/>
  </si>
  <si>
    <t>提供品の数
(種類・規格毎)</t>
    <rPh sb="0" eb="2">
      <t>テイキョウ</t>
    </rPh>
    <rPh sb="2" eb="3">
      <t>ヒン</t>
    </rPh>
    <rPh sb="4" eb="5">
      <t>カズ</t>
    </rPh>
    <rPh sb="7" eb="9">
      <t>シュルイ</t>
    </rPh>
    <rPh sb="10" eb="12">
      <t>キカク</t>
    </rPh>
    <rPh sb="12" eb="13">
      <t>マイ</t>
    </rPh>
    <phoneticPr fontId="2"/>
  </si>
  <si>
    <t>※紙媒体の提出は不要です</t>
    <rPh sb="1" eb="2">
      <t>カミ</t>
    </rPh>
    <rPh sb="2" eb="4">
      <t>バイタイ</t>
    </rPh>
    <rPh sb="5" eb="7">
      <t>テイシュツ</t>
    </rPh>
    <rPh sb="8" eb="10">
      <t>フヨウ</t>
    </rPh>
    <phoneticPr fontId="2"/>
  </si>
  <si>
    <t>治　験　等　経　費　算　定　表</t>
    <rPh sb="4" eb="5">
      <t>トウ</t>
    </rPh>
    <rPh sb="14" eb="15">
      <t>ヒョウ</t>
    </rPh>
    <phoneticPr fontId="3"/>
  </si>
  <si>
    <t>　契約期間 ：    契約締結日～　西暦　　年3月31日</t>
    <rPh sb="1" eb="3">
      <t>ケイヤク</t>
    </rPh>
    <rPh sb="11" eb="16">
      <t>ケイヤクテイケツビ</t>
    </rPh>
    <phoneticPr fontId="2"/>
  </si>
  <si>
    <t>　契約期間 ：    契約締結日～　西暦    年3月31日</t>
    <rPh sb="1" eb="3">
      <t>ケイヤク</t>
    </rPh>
    <rPh sb="11" eb="13">
      <t>ケイヤク</t>
    </rPh>
    <rPh sb="13" eb="15">
      <t>テイケツ</t>
    </rPh>
    <rPh sb="15" eb="16">
      <t>ヒ</t>
    </rPh>
    <phoneticPr fontId="2"/>
  </si>
  <si>
    <t xml:space="preserve"> 契約締結日～　西暦　　年3月31日</t>
    <rPh sb="1" eb="3">
      <t>ケイヤク</t>
    </rPh>
    <rPh sb="3" eb="5">
      <t>テイケツ</t>
    </rPh>
    <rPh sb="5" eb="6">
      <t>ビ</t>
    </rPh>
    <rPh sb="8" eb="10">
      <t>セイレキ</t>
    </rPh>
    <rPh sb="12" eb="13">
      <t>ネン</t>
    </rPh>
    <rPh sb="14" eb="15">
      <t>ガツ</t>
    </rPh>
    <rPh sb="17" eb="18">
      <t>ニチ</t>
    </rPh>
    <phoneticPr fontId="3"/>
  </si>
  <si>
    <t>-</t>
    <phoneticPr fontId="2"/>
  </si>
  <si>
    <t>【コホート追加対応費】：コホート追加契約時に請求</t>
    <rPh sb="5" eb="7">
      <t>ツイカ</t>
    </rPh>
    <rPh sb="7" eb="9">
      <t>タイオウ</t>
    </rPh>
    <rPh sb="9" eb="10">
      <t>ヒ</t>
    </rPh>
    <rPh sb="16" eb="18">
      <t>ツイカ</t>
    </rPh>
    <rPh sb="18" eb="21">
      <t>ケイヤクジ</t>
    </rPh>
    <rPh sb="22" eb="24">
      <t>セイキュウ</t>
    </rPh>
    <phoneticPr fontId="2"/>
  </si>
  <si>
    <t>生検・PK実績払いの希望の有無</t>
    <rPh sb="0" eb="1">
      <t>ナマ</t>
    </rPh>
    <rPh sb="1" eb="2">
      <t>ケン</t>
    </rPh>
    <rPh sb="5" eb="7">
      <t>ジッセキ</t>
    </rPh>
    <rPh sb="7" eb="8">
      <t>バラ</t>
    </rPh>
    <rPh sb="10" eb="12">
      <t>キボウ</t>
    </rPh>
    <rPh sb="13" eb="15">
      <t>ウム</t>
    </rPh>
    <phoneticPr fontId="2"/>
  </si>
  <si>
    <t>院内CRC</t>
    <rPh sb="0" eb="2">
      <t>インナイ</t>
    </rPh>
    <phoneticPr fontId="2"/>
  </si>
  <si>
    <t>(1) 治験：ポイント数×6,000円</t>
    <rPh sb="4" eb="6">
      <t>チケン</t>
    </rPh>
    <rPh sb="11" eb="12">
      <t>スウ</t>
    </rPh>
    <rPh sb="18" eb="19">
      <t>エン</t>
    </rPh>
    <phoneticPr fontId="3"/>
  </si>
  <si>
    <r>
      <t xml:space="preserve">新規症例
</t>
    </r>
    <r>
      <rPr>
        <sz val="8"/>
        <color rgb="FFFF0000"/>
        <rFont val="ＭＳ 明朝"/>
        <family val="1"/>
        <charset val="128"/>
      </rPr>
      <t>1又は2</t>
    </r>
    <r>
      <rPr>
        <sz val="10"/>
        <color rgb="FFFF0000"/>
        <rFont val="ＭＳ 明朝"/>
        <family val="1"/>
        <charset val="128"/>
      </rPr>
      <t xml:space="preserve">
</t>
    </r>
    <r>
      <rPr>
        <sz val="8"/>
        <color rgb="FFFF0000"/>
        <rFont val="ＭＳ 明朝"/>
        <family val="1"/>
        <charset val="128"/>
      </rPr>
      <t>を選択</t>
    </r>
    <rPh sb="11" eb="13">
      <t>センタク</t>
    </rPh>
    <phoneticPr fontId="2"/>
  </si>
  <si>
    <r>
      <t xml:space="preserve">新規症例
</t>
    </r>
    <r>
      <rPr>
        <sz val="8"/>
        <color rgb="FFFF0000"/>
        <rFont val="ＭＳ 明朝"/>
        <family val="1"/>
        <charset val="128"/>
      </rPr>
      <t>1又は2を選択</t>
    </r>
    <rPh sb="10" eb="12">
      <t>センタク</t>
    </rPh>
    <phoneticPr fontId="3"/>
  </si>
  <si>
    <t>(2) 製造販売後臨床試験　：ポイント数×0.8×5,000円</t>
    <rPh sb="4" eb="6">
      <t>セイゾウ</t>
    </rPh>
    <rPh sb="6" eb="8">
      <t>ハンバイ</t>
    </rPh>
    <rPh sb="8" eb="9">
      <t>ゴ</t>
    </rPh>
    <rPh sb="9" eb="11">
      <t>リンショウ</t>
    </rPh>
    <rPh sb="11" eb="13">
      <t>シケン</t>
    </rPh>
    <rPh sb="19" eb="20">
      <t>スウ</t>
    </rPh>
    <rPh sb="30" eb="31">
      <t>エン</t>
    </rPh>
    <phoneticPr fontId="3"/>
  </si>
  <si>
    <t>B　試験開始準備費</t>
    <rPh sb="2" eb="4">
      <t>シケン</t>
    </rPh>
    <rPh sb="4" eb="6">
      <t>カイシ</t>
    </rPh>
    <rPh sb="6" eb="8">
      <t>ジュンビ</t>
    </rPh>
    <rPh sb="8" eb="9">
      <t>ヒ</t>
    </rPh>
    <phoneticPr fontId="3"/>
  </si>
  <si>
    <t>C　 書類保管料</t>
    <rPh sb="3" eb="5">
      <t>ショルイ</t>
    </rPh>
    <rPh sb="5" eb="8">
      <t>ホカンリョウ</t>
    </rPh>
    <phoneticPr fontId="3"/>
  </si>
  <si>
    <r>
      <t xml:space="preserve">B　　試験開始準備費
</t>
    </r>
    <r>
      <rPr>
        <sz val="10.5"/>
        <color rgb="FFFF0000"/>
        <rFont val="ＭＳ 明朝"/>
        <family val="1"/>
        <charset val="128"/>
      </rPr>
      <t>　　</t>
    </r>
    <rPh sb="3" eb="5">
      <t>シケン</t>
    </rPh>
    <rPh sb="5" eb="7">
      <t>カイシ</t>
    </rPh>
    <rPh sb="7" eb="9">
      <t>ジュンビ</t>
    </rPh>
    <rPh sb="9" eb="10">
      <t>ヒ</t>
    </rPh>
    <phoneticPr fontId="2"/>
  </si>
  <si>
    <t>SMO</t>
    <phoneticPr fontId="2"/>
  </si>
  <si>
    <t>拡大治験</t>
    <rPh sb="0" eb="4">
      <t>カクダイチケン</t>
    </rPh>
    <phoneticPr fontId="2"/>
  </si>
  <si>
    <t>C　書類保管料</t>
    <rPh sb="2" eb="4">
      <t>ショルイ</t>
    </rPh>
    <rPh sb="4" eb="6">
      <t>ホカン</t>
    </rPh>
    <rPh sb="6" eb="7">
      <t>リョウ</t>
    </rPh>
    <phoneticPr fontId="3"/>
  </si>
  <si>
    <t>D　治験関係システム維持費</t>
    <rPh sb="2" eb="4">
      <t>チケン</t>
    </rPh>
    <rPh sb="4" eb="6">
      <t>カンケイ</t>
    </rPh>
    <rPh sb="10" eb="12">
      <t>イジ</t>
    </rPh>
    <rPh sb="12" eb="13">
      <t>ヒ</t>
    </rPh>
    <phoneticPr fontId="2"/>
  </si>
  <si>
    <t>(院内：100,000円、SMO：50,000円、拡大治験：0円)</t>
    <rPh sb="1" eb="3">
      <t>インナイ</t>
    </rPh>
    <rPh sb="11" eb="12">
      <t>エン</t>
    </rPh>
    <rPh sb="23" eb="24">
      <t>エン</t>
    </rPh>
    <rPh sb="25" eb="29">
      <t>カクダイチケン</t>
    </rPh>
    <rPh sb="31" eb="32">
      <t>エン</t>
    </rPh>
    <phoneticPr fontId="2"/>
  </si>
  <si>
    <t>B 　試験開始準備費
　　（コホート追加）</t>
    <rPh sb="3" eb="5">
      <t>シケン</t>
    </rPh>
    <rPh sb="5" eb="7">
      <t>カイシ</t>
    </rPh>
    <rPh sb="7" eb="9">
      <t>ジュンビ</t>
    </rPh>
    <rPh sb="9" eb="10">
      <t>ヒ</t>
    </rPh>
    <rPh sb="18" eb="20">
      <t>ツイカ</t>
    </rPh>
    <phoneticPr fontId="3"/>
  </si>
  <si>
    <t xml:space="preserve"> B×20％</t>
    <phoneticPr fontId="3"/>
  </si>
  <si>
    <t>B　試験開始準備費</t>
    <rPh sb="2" eb="4">
      <t>シケン</t>
    </rPh>
    <rPh sb="4" eb="6">
      <t>カイシ</t>
    </rPh>
    <rPh sb="6" eb="8">
      <t>ジュンビ</t>
    </rPh>
    <rPh sb="8" eb="9">
      <t>ヒ</t>
    </rPh>
    <phoneticPr fontId="2"/>
  </si>
  <si>
    <t>レジメン数×20,000円</t>
    <rPh sb="4" eb="5">
      <t>スウ</t>
    </rPh>
    <rPh sb="12" eb="13">
      <t>エン</t>
    </rPh>
    <phoneticPr fontId="2"/>
  </si>
  <si>
    <t>レジメン数×10,000円</t>
    <rPh sb="4" eb="5">
      <t>スウ</t>
    </rPh>
    <rPh sb="12" eb="13">
      <t>エン</t>
    </rPh>
    <phoneticPr fontId="2"/>
  </si>
  <si>
    <t>レジメン</t>
    <phoneticPr fontId="2"/>
  </si>
  <si>
    <t>(院内：レジメン数×20,000円、SMO：レジメン数×10,000円、拡大治験：0円)</t>
    <rPh sb="1" eb="3">
      <t>インナイ</t>
    </rPh>
    <rPh sb="8" eb="9">
      <t>スウ</t>
    </rPh>
    <rPh sb="16" eb="17">
      <t>エン</t>
    </rPh>
    <rPh sb="26" eb="27">
      <t>スウ</t>
    </rPh>
    <rPh sb="34" eb="35">
      <t>エン</t>
    </rPh>
    <rPh sb="36" eb="40">
      <t>カクダイチケン</t>
    </rPh>
    <rPh sb="42" eb="43">
      <t>エン</t>
    </rPh>
    <phoneticPr fontId="2"/>
  </si>
  <si>
    <r>
      <t>Ａ　審査費
　</t>
    </r>
    <r>
      <rPr>
        <sz val="10.5"/>
        <color rgb="FFFF0000"/>
        <rFont val="ＭＳ 明朝"/>
        <family val="1"/>
        <charset val="128"/>
      </rPr>
      <t>　</t>
    </r>
    <rPh sb="2" eb="4">
      <t>シンサ</t>
    </rPh>
    <rPh sb="4" eb="5">
      <t>ヒ</t>
    </rPh>
    <phoneticPr fontId="3"/>
  </si>
  <si>
    <t>1又は2を選択</t>
    <phoneticPr fontId="2"/>
  </si>
  <si>
    <t>(1) 治験（拡大治験）　：合計ポイント数×5,000円×0.6</t>
    <rPh sb="4" eb="6">
      <t>チケン</t>
    </rPh>
    <rPh sb="7" eb="9">
      <t>カクダイ</t>
    </rPh>
    <rPh sb="9" eb="11">
      <t>チケン</t>
    </rPh>
    <rPh sb="14" eb="16">
      <t>ゴウケイ</t>
    </rPh>
    <rPh sb="20" eb="21">
      <t>スウ</t>
    </rPh>
    <rPh sb="27" eb="28">
      <t>エン</t>
    </rPh>
    <phoneticPr fontId="3"/>
  </si>
  <si>
    <t>(1) 治験（拡大治験）　：合計ポイント数×1,000円×0.6</t>
    <rPh sb="4" eb="6">
      <t>チケン</t>
    </rPh>
    <rPh sb="7" eb="9">
      <t>カクダイ</t>
    </rPh>
    <rPh sb="9" eb="11">
      <t>チケン</t>
    </rPh>
    <rPh sb="14" eb="16">
      <t>ゴウケイ</t>
    </rPh>
    <rPh sb="20" eb="21">
      <t>スウ</t>
    </rPh>
    <rPh sb="27" eb="28">
      <t>エン</t>
    </rPh>
    <phoneticPr fontId="3"/>
  </si>
  <si>
    <t>(【新規】臨床試験研究経費ポイント数）×3,000円×0.6</t>
    <rPh sb="2" eb="4">
      <t>シンキ</t>
    </rPh>
    <rPh sb="5" eb="7">
      <t>リンショウ</t>
    </rPh>
    <rPh sb="7" eb="9">
      <t>シケン</t>
    </rPh>
    <rPh sb="9" eb="11">
      <t>ケンキュウ</t>
    </rPh>
    <rPh sb="11" eb="13">
      <t>ケイヒ</t>
    </rPh>
    <rPh sb="17" eb="18">
      <t>スウ</t>
    </rPh>
    <rPh sb="25" eb="26">
      <t>エン</t>
    </rPh>
    <phoneticPr fontId="3"/>
  </si>
  <si>
    <t>　　　生検・PK実績払いの希望の有無</t>
    <rPh sb="13" eb="15">
      <t>キボウ</t>
    </rPh>
    <rPh sb="16" eb="18">
      <t>ウム</t>
    </rPh>
    <phoneticPr fontId="2"/>
  </si>
  <si>
    <t>保管年数を記載</t>
    <rPh sb="0" eb="2">
      <t>ホカン</t>
    </rPh>
    <rPh sb="2" eb="4">
      <t>ネンスウ</t>
    </rPh>
    <rPh sb="5" eb="7">
      <t>キサイ</t>
    </rPh>
    <phoneticPr fontId="2"/>
  </si>
  <si>
    <t>保管年数×6,400円</t>
    <rPh sb="0" eb="5">
      <t>ホカンネンスウカケル</t>
    </rPh>
    <rPh sb="10" eb="11">
      <t>エン</t>
    </rPh>
    <phoneticPr fontId="2"/>
  </si>
  <si>
    <r>
      <t>D　治験関係システム</t>
    </r>
    <r>
      <rPr>
        <sz val="10.5"/>
        <color rgb="FFFF0000"/>
        <rFont val="ＭＳ 明朝"/>
        <family val="1"/>
        <charset val="128"/>
      </rPr>
      <t>利用料</t>
    </r>
    <rPh sb="2" eb="4">
      <t>チケン</t>
    </rPh>
    <rPh sb="4" eb="6">
      <t>カンケイ</t>
    </rPh>
    <rPh sb="10" eb="13">
      <t>リヨウリョウ</t>
    </rPh>
    <phoneticPr fontId="2"/>
  </si>
  <si>
    <r>
      <t>【継続契約_固定経費】　：</t>
    </r>
    <r>
      <rPr>
        <b/>
        <sz val="12"/>
        <color rgb="FFFF0000"/>
        <rFont val="ＭＳ Ｐゴシック"/>
        <family val="3"/>
        <charset val="128"/>
      </rPr>
      <t>年度当初に請求</t>
    </r>
    <rPh sb="1" eb="3">
      <t>ケイゾク</t>
    </rPh>
    <rPh sb="3" eb="5">
      <t>ケイヤク</t>
    </rPh>
    <rPh sb="6" eb="8">
      <t>コテイ</t>
    </rPh>
    <rPh sb="8" eb="10">
      <t>ケイヒ</t>
    </rPh>
    <rPh sb="13" eb="17">
      <t>ネンドトウショ</t>
    </rPh>
    <rPh sb="18" eb="20">
      <t>セイキュウ</t>
    </rPh>
    <phoneticPr fontId="2"/>
  </si>
  <si>
    <t xml:space="preserve"> (保管年数×6,400円）</t>
    <rPh sb="2" eb="4">
      <t>ホカン</t>
    </rPh>
    <rPh sb="4" eb="6">
      <t>ネンスウ</t>
    </rPh>
    <rPh sb="12" eb="13">
      <t>エン</t>
    </rPh>
    <phoneticPr fontId="2"/>
  </si>
  <si>
    <t>D　 治験関係システム利用料</t>
    <rPh sb="3" eb="5">
      <t>チケン</t>
    </rPh>
    <rPh sb="5" eb="7">
      <t>カンケイ</t>
    </rPh>
    <rPh sb="11" eb="14">
      <t>リヨウリョウ</t>
    </rPh>
    <phoneticPr fontId="3"/>
  </si>
  <si>
    <r>
      <t>【継続契約_固定経費（カルテ閲覧のみ）】　：</t>
    </r>
    <r>
      <rPr>
        <b/>
        <sz val="12"/>
        <color rgb="FFFF0000"/>
        <rFont val="ＭＳ Ｐゴシック"/>
        <family val="3"/>
        <charset val="128"/>
      </rPr>
      <t>年度当初に請求</t>
    </r>
    <rPh sb="14" eb="16">
      <t>エツラン</t>
    </rPh>
    <rPh sb="22" eb="26">
      <t>ネンドトウショ</t>
    </rPh>
    <rPh sb="27" eb="29">
      <t>セイキュウ</t>
    </rPh>
    <phoneticPr fontId="2"/>
  </si>
  <si>
    <t>I　継続症例運営費</t>
    <rPh sb="2" eb="4">
      <t>ケイゾク</t>
    </rPh>
    <rPh sb="4" eb="6">
      <t>ショウレイ</t>
    </rPh>
    <rPh sb="6" eb="9">
      <t>ウンエイヒ</t>
    </rPh>
    <phoneticPr fontId="3"/>
  </si>
  <si>
    <t>投与</t>
    <rPh sb="0" eb="2">
      <t>トウヨ</t>
    </rPh>
    <phoneticPr fontId="2"/>
  </si>
  <si>
    <t>追跡</t>
    <rPh sb="0" eb="2">
      <t>ツイセキ</t>
    </rPh>
    <phoneticPr fontId="2"/>
  </si>
  <si>
    <t>I×20％</t>
    <phoneticPr fontId="3"/>
  </si>
  <si>
    <r>
      <rPr>
        <sz val="10.5"/>
        <color rgb="FFFF0000"/>
        <rFont val="ＭＳ 明朝"/>
        <family val="1"/>
        <charset val="128"/>
      </rPr>
      <t>投与継続</t>
    </r>
    <r>
      <rPr>
        <sz val="10.5"/>
        <rFont val="ＭＳ 明朝"/>
        <family val="1"/>
        <charset val="128"/>
      </rPr>
      <t xml:space="preserve">
症例数</t>
    </r>
    <rPh sb="0" eb="2">
      <t>トウヨ</t>
    </rPh>
    <rPh sb="1" eb="2">
      <t>ケイトウ</t>
    </rPh>
    <rPh sb="2" eb="4">
      <t>ケイゾク</t>
    </rPh>
    <rPh sb="5" eb="7">
      <t>ショウレイ</t>
    </rPh>
    <rPh sb="7" eb="8">
      <t>スウ</t>
    </rPh>
    <phoneticPr fontId="3"/>
  </si>
  <si>
    <r>
      <rPr>
        <sz val="10.5"/>
        <color rgb="FFFF0000"/>
        <rFont val="ＭＳ 明朝"/>
        <family val="1"/>
        <charset val="128"/>
      </rPr>
      <t>観察継続</t>
    </r>
    <r>
      <rPr>
        <sz val="10.5"/>
        <rFont val="ＭＳ 明朝"/>
        <family val="1"/>
        <charset val="128"/>
      </rPr>
      <t xml:space="preserve">
症例数</t>
    </r>
    <rPh sb="0" eb="2">
      <t>カンサツ</t>
    </rPh>
    <rPh sb="2" eb="4">
      <t>ケイゾク</t>
    </rPh>
    <rPh sb="5" eb="7">
      <t>ショウレイ</t>
    </rPh>
    <rPh sb="7" eb="8">
      <t>スウ</t>
    </rPh>
    <phoneticPr fontId="3"/>
  </si>
  <si>
    <r>
      <rPr>
        <sz val="10.5"/>
        <color rgb="FFFF0000"/>
        <rFont val="ＭＳ 明朝"/>
        <family val="1"/>
        <charset val="128"/>
      </rPr>
      <t>追跡継続</t>
    </r>
    <r>
      <rPr>
        <sz val="10.5"/>
        <rFont val="ＭＳ 明朝"/>
        <family val="1"/>
        <charset val="128"/>
      </rPr>
      <t xml:space="preserve">
症例数</t>
    </r>
    <rPh sb="0" eb="2">
      <t>ツイセキ</t>
    </rPh>
    <rPh sb="2" eb="4">
      <t>ケイゾク</t>
    </rPh>
    <rPh sb="5" eb="8">
      <t>ショウレイスウ</t>
    </rPh>
    <phoneticPr fontId="3"/>
  </si>
  <si>
    <t>継続契約_継続症例登録経費</t>
    <phoneticPr fontId="2"/>
  </si>
  <si>
    <r>
      <t>治験期間</t>
    </r>
    <r>
      <rPr>
        <b/>
        <sz val="18"/>
        <rFont val="ＭＳ ゴシック"/>
        <family val="3"/>
        <charset val="128"/>
      </rPr>
      <t>通算</t>
    </r>
    <r>
      <rPr>
        <sz val="10.5"/>
        <rFont val="ＭＳ ゴシック"/>
        <family val="3"/>
        <charset val="128"/>
      </rPr>
      <t>予定症例</t>
    </r>
    <rPh sb="0" eb="2">
      <t>チケン</t>
    </rPh>
    <rPh sb="2" eb="4">
      <t>キカン</t>
    </rPh>
    <rPh sb="4" eb="6">
      <t>ツウサン</t>
    </rPh>
    <rPh sb="6" eb="8">
      <t>ヨテイ</t>
    </rPh>
    <rPh sb="8" eb="10">
      <t>ショウレイ</t>
    </rPh>
    <phoneticPr fontId="2"/>
  </si>
  <si>
    <r>
      <t>：契約時に請求　</t>
    </r>
    <r>
      <rPr>
        <sz val="12"/>
        <rFont val="ＭＳ Ｐゴシック"/>
        <family val="3"/>
        <charset val="128"/>
      </rPr>
      <t>審査費は、審査準備にかかる費用としてC-IRB利用の場合にも頂きます。</t>
    </r>
    <rPh sb="1" eb="3">
      <t>ケイヤク</t>
    </rPh>
    <rPh sb="3" eb="4">
      <t>トキ</t>
    </rPh>
    <rPh sb="5" eb="7">
      <t>セイキュウ</t>
    </rPh>
    <phoneticPr fontId="2"/>
  </si>
  <si>
    <t>契約締結時/年度始め請求金額</t>
    <rPh sb="0" eb="2">
      <t>ケイヤク</t>
    </rPh>
    <rPh sb="2" eb="4">
      <t>テイケツ</t>
    </rPh>
    <rPh sb="4" eb="5">
      <t>トキ</t>
    </rPh>
    <rPh sb="6" eb="8">
      <t>ネンド</t>
    </rPh>
    <rPh sb="8" eb="9">
      <t>ハジ</t>
    </rPh>
    <rPh sb="10" eb="12">
      <t>セイキュウ</t>
    </rPh>
    <rPh sb="12" eb="14">
      <t>キンガク</t>
    </rPh>
    <phoneticPr fontId="2"/>
  </si>
  <si>
    <r>
      <t>【継続契約_固定経費】：</t>
    </r>
    <r>
      <rPr>
        <b/>
        <sz val="11"/>
        <color rgb="FFFF0000"/>
        <rFont val="ＭＳ 明朝"/>
        <family val="1"/>
        <charset val="128"/>
      </rPr>
      <t>年度当初</t>
    </r>
    <r>
      <rPr>
        <b/>
        <sz val="11"/>
        <rFont val="ＭＳ 明朝"/>
        <family val="1"/>
        <charset val="128"/>
      </rPr>
      <t>に請求</t>
    </r>
    <rPh sb="1" eb="3">
      <t>ケイゾク</t>
    </rPh>
    <rPh sb="3" eb="5">
      <t>ケイヤク</t>
    </rPh>
    <rPh sb="6" eb="8">
      <t>コテイ</t>
    </rPh>
    <rPh sb="8" eb="10">
      <t>ケイヒ</t>
    </rPh>
    <rPh sb="12" eb="16">
      <t>ネンドトウショ</t>
    </rPh>
    <rPh sb="17" eb="19">
      <t>セイキュウ</t>
    </rPh>
    <phoneticPr fontId="2"/>
  </si>
  <si>
    <t>(2) 観察継続症例数×100,000円（製造販売後臨床試験では67,000円）</t>
    <rPh sb="4" eb="6">
      <t>カンサツ</t>
    </rPh>
    <rPh sb="6" eb="8">
      <t>ケイゾク</t>
    </rPh>
    <rPh sb="8" eb="10">
      <t>ショウレイ</t>
    </rPh>
    <rPh sb="10" eb="11">
      <t>スウ</t>
    </rPh>
    <rPh sb="19" eb="20">
      <t>エン</t>
    </rPh>
    <phoneticPr fontId="3"/>
  </si>
  <si>
    <t>(3) 追跡調査症例数×22,000円（製造販売後臨床試験では15,000円）</t>
    <rPh sb="4" eb="6">
      <t>ツイセキ</t>
    </rPh>
    <rPh sb="6" eb="8">
      <t>チョウサ</t>
    </rPh>
    <rPh sb="8" eb="10">
      <t>ショウレイ</t>
    </rPh>
    <rPh sb="10" eb="11">
      <t>スウ</t>
    </rPh>
    <rPh sb="18" eb="19">
      <t>エン</t>
    </rPh>
    <phoneticPr fontId="3"/>
  </si>
  <si>
    <t>1,2又は3を選択</t>
    <rPh sb="3" eb="4">
      <t>マタ</t>
    </rPh>
    <phoneticPr fontId="2"/>
  </si>
  <si>
    <r>
      <t>【継続契約_継続症例登録経費（初回投与から１年以上継続）】：</t>
    </r>
    <r>
      <rPr>
        <b/>
        <sz val="11"/>
        <color rgb="FFFF0000"/>
        <rFont val="ＭＳ Ｐゴシック"/>
        <family val="3"/>
        <charset val="128"/>
        <scheme val="minor"/>
      </rPr>
      <t>前年度末に継続症例確認後、年度当初に請求する。拡大治験では0円</t>
    </r>
    <rPh sb="1" eb="3">
      <t>ケイゾク</t>
    </rPh>
    <rPh sb="3" eb="5">
      <t>ケイヤク</t>
    </rPh>
    <rPh sb="6" eb="8">
      <t>ケイゾク</t>
    </rPh>
    <rPh sb="8" eb="10">
      <t>ショウレイ</t>
    </rPh>
    <rPh sb="10" eb="12">
      <t>トウロク</t>
    </rPh>
    <rPh sb="12" eb="14">
      <t>ケイヒ</t>
    </rPh>
    <rPh sb="15" eb="17">
      <t>ショカイ</t>
    </rPh>
    <rPh sb="17" eb="19">
      <t>トウヨ</t>
    </rPh>
    <rPh sb="22" eb="25">
      <t>ネンイジョウ</t>
    </rPh>
    <rPh sb="25" eb="27">
      <t>ケイゾク</t>
    </rPh>
    <rPh sb="30" eb="33">
      <t>ゼンネンド</t>
    </rPh>
    <rPh sb="33" eb="34">
      <t>マツ</t>
    </rPh>
    <rPh sb="35" eb="37">
      <t>ケイゾク</t>
    </rPh>
    <rPh sb="37" eb="39">
      <t>ショウレイ</t>
    </rPh>
    <rPh sb="39" eb="41">
      <t>カクニン</t>
    </rPh>
    <rPh sb="41" eb="42">
      <t>ゴ</t>
    </rPh>
    <rPh sb="43" eb="45">
      <t>ネンド</t>
    </rPh>
    <rPh sb="45" eb="47">
      <t>トウショ</t>
    </rPh>
    <rPh sb="48" eb="50">
      <t>セイキュウ</t>
    </rPh>
    <rPh sb="53" eb="57">
      <t>カクダイチケン</t>
    </rPh>
    <rPh sb="60" eb="61">
      <t>エン</t>
    </rPh>
    <phoneticPr fontId="2"/>
  </si>
  <si>
    <t>(1) 投与継続症例数×257,000円（製造販売後臨床試験では171,000円）</t>
    <phoneticPr fontId="3"/>
  </si>
  <si>
    <t>【継続契約_継続症例登録経費（初回投与から１年以上継続）】：前年度末に継続症例確認後、年度当初に請求する。拡大治験では0円</t>
    <phoneticPr fontId="3"/>
  </si>
  <si>
    <t>【継続契約_新規症例登録経費】：投薬開始時に請求</t>
    <rPh sb="1" eb="3">
      <t>ケイゾク</t>
    </rPh>
    <rPh sb="3" eb="5">
      <t>ケイヤク</t>
    </rPh>
    <rPh sb="6" eb="8">
      <t>シンキ</t>
    </rPh>
    <rPh sb="8" eb="10">
      <t>ショウレイ</t>
    </rPh>
    <rPh sb="10" eb="12">
      <t>トウロク</t>
    </rPh>
    <rPh sb="12" eb="14">
      <t>ケイヒ</t>
    </rPh>
    <rPh sb="16" eb="18">
      <t>トウヤク</t>
    </rPh>
    <rPh sb="18" eb="20">
      <t>カイシ</t>
    </rPh>
    <rPh sb="20" eb="21">
      <t>トキ</t>
    </rPh>
    <rPh sb="22" eb="24">
      <t>セイキュウ</t>
    </rPh>
    <phoneticPr fontId="2"/>
  </si>
  <si>
    <t>継続契約_新規症例登録経費（１症例あたり）</t>
    <rPh sb="0" eb="2">
      <t>ケイゾク</t>
    </rPh>
    <rPh sb="2" eb="4">
      <t>ケイヤク</t>
    </rPh>
    <rPh sb="5" eb="7">
      <t>シンキ</t>
    </rPh>
    <rPh sb="7" eb="9">
      <t>ショウレイ</t>
    </rPh>
    <rPh sb="9" eb="11">
      <t>トウロク</t>
    </rPh>
    <rPh sb="11" eb="13">
      <t>ケイヒ</t>
    </rPh>
    <rPh sb="15" eb="17">
      <t>ショウレイ</t>
    </rPh>
    <phoneticPr fontId="2"/>
  </si>
  <si>
    <t>該当年度</t>
    <rPh sb="0" eb="2">
      <t>ガイトウ</t>
    </rPh>
    <rPh sb="2" eb="4">
      <t>ネンド</t>
    </rPh>
    <phoneticPr fontId="2"/>
  </si>
  <si>
    <t>令和</t>
  </si>
  <si>
    <t>年度</t>
    <rPh sb="0" eb="2">
      <t>ネンド</t>
    </rPh>
    <phoneticPr fontId="2"/>
  </si>
  <si>
    <r>
      <t>（</t>
    </r>
    <r>
      <rPr>
        <b/>
        <sz val="12"/>
        <color theme="1"/>
        <rFont val="ＭＳ Ｐゴシック"/>
        <family val="3"/>
        <charset val="128"/>
        <scheme val="minor"/>
      </rPr>
      <t>新規の場合は</t>
    </r>
    <r>
      <rPr>
        <b/>
        <u/>
        <sz val="12"/>
        <color theme="1"/>
        <rFont val="ＭＳ Ｐゴシック"/>
        <family val="3"/>
        <charset val="128"/>
        <scheme val="minor"/>
      </rPr>
      <t>契約開始日の属する年度</t>
    </r>
    <r>
      <rPr>
        <b/>
        <sz val="12"/>
        <color theme="1"/>
        <rFont val="ＭＳ Ｐゴシック"/>
        <family val="3"/>
        <charset val="128"/>
        <scheme val="minor"/>
      </rPr>
      <t>、継続の場合は</t>
    </r>
    <r>
      <rPr>
        <b/>
        <u/>
        <sz val="12"/>
        <color theme="1"/>
        <rFont val="ＭＳ Ｐゴシック"/>
        <family val="3"/>
        <charset val="128"/>
        <scheme val="minor"/>
      </rPr>
      <t>該当年度</t>
    </r>
    <r>
      <rPr>
        <sz val="12"/>
        <color theme="1"/>
        <rFont val="ＭＳ Ｐゴシック"/>
        <family val="2"/>
        <charset val="128"/>
        <scheme val="minor"/>
      </rPr>
      <t>を記載）</t>
    </r>
    <phoneticPr fontId="2"/>
  </si>
  <si>
    <t>新　規</t>
  </si>
  <si>
    <t>1.院内CRC</t>
    <rPh sb="2" eb="4">
      <t>インナイ</t>
    </rPh>
    <phoneticPr fontId="2"/>
  </si>
  <si>
    <t>2.SMO</t>
    <phoneticPr fontId="2"/>
  </si>
  <si>
    <t>3.拡大治験</t>
    <rPh sb="2" eb="6">
      <t>カクダイチケン</t>
    </rPh>
    <phoneticPr fontId="2"/>
  </si>
  <si>
    <t xml:space="preserve">I　CRC経費
</t>
    <rPh sb="5" eb="7">
      <t>ケイヒ</t>
    </rPh>
    <phoneticPr fontId="3"/>
  </si>
  <si>
    <t>I　ＣＲＣ経費</t>
    <rPh sb="5" eb="7">
      <t>ケイヒ</t>
    </rPh>
    <phoneticPr fontId="3"/>
  </si>
  <si>
    <t>I　CRC経費</t>
    <rPh sb="5" eb="7">
      <t>ケイヒ</t>
    </rPh>
    <phoneticPr fontId="3"/>
  </si>
  <si>
    <t>H＋I　運営費</t>
    <rPh sb="4" eb="7">
      <t>ウンエイヒ</t>
    </rPh>
    <phoneticPr fontId="3"/>
  </si>
  <si>
    <t>H：　治験薬等管理経費・  I：　ＣＲＣ経費</t>
    <rPh sb="3" eb="6">
      <t>チケンヤク</t>
    </rPh>
    <rPh sb="6" eb="7">
      <t>トウ</t>
    </rPh>
    <rPh sb="7" eb="9">
      <t>カンリ</t>
    </rPh>
    <rPh sb="9" eb="11">
      <t>ケイヒ</t>
    </rPh>
    <rPh sb="20" eb="22">
      <t>ケイヒ</t>
    </rPh>
    <phoneticPr fontId="2"/>
  </si>
  <si>
    <t>H　治験薬等管理経費</t>
    <rPh sb="2" eb="5">
      <t>チケンヤク</t>
    </rPh>
    <rPh sb="5" eb="6">
      <t>トウ</t>
    </rPh>
    <rPh sb="6" eb="8">
      <t>カンリ</t>
    </rPh>
    <rPh sb="8" eb="10">
      <t>ケイヒ</t>
    </rPh>
    <phoneticPr fontId="3"/>
  </si>
  <si>
    <t>G　　　臨床試験研究経費</t>
    <rPh sb="4" eb="6">
      <t>リンショウ</t>
    </rPh>
    <rPh sb="6" eb="8">
      <t>シケン</t>
    </rPh>
    <rPh sb="8" eb="10">
      <t>ケンキュウ</t>
    </rPh>
    <rPh sb="10" eb="12">
      <t>ケイヒ</t>
    </rPh>
    <phoneticPr fontId="3"/>
  </si>
  <si>
    <t>（G+H＋I）×20％</t>
    <phoneticPr fontId="2"/>
  </si>
  <si>
    <t>G　臨床試験研究経費</t>
    <rPh sb="2" eb="4">
      <t>リンショウ</t>
    </rPh>
    <rPh sb="4" eb="6">
      <t>シケン</t>
    </rPh>
    <rPh sb="6" eb="8">
      <t>ケンキュウ</t>
    </rPh>
    <rPh sb="8" eb="10">
      <t>ケイヒ</t>
    </rPh>
    <phoneticPr fontId="3"/>
  </si>
  <si>
    <t>（G＋I）×20％</t>
    <phoneticPr fontId="2"/>
  </si>
  <si>
    <r>
      <t>G　臨床試験研究経費</t>
    </r>
    <r>
      <rPr>
        <sz val="10.5"/>
        <color rgb="FFFF0000"/>
        <rFont val="ＭＳ 明朝"/>
        <family val="1"/>
        <charset val="128"/>
      </rPr>
      <t xml:space="preserve">
　　1又は2を選択</t>
    </r>
    <rPh sb="2" eb="4">
      <t>リンショウ</t>
    </rPh>
    <rPh sb="4" eb="6">
      <t>シケン</t>
    </rPh>
    <rPh sb="6" eb="8">
      <t>ケンキュウ</t>
    </rPh>
    <rPh sb="8" eb="10">
      <t>ケイヒ</t>
    </rPh>
    <rPh sb="14" eb="15">
      <t>マタ</t>
    </rPh>
    <rPh sb="18" eb="20">
      <t>センタク</t>
    </rPh>
    <phoneticPr fontId="3"/>
  </si>
  <si>
    <r>
      <t xml:space="preserve">G　臨床試験研究経費
</t>
    </r>
    <r>
      <rPr>
        <sz val="10.5"/>
        <color rgb="FFFF0000"/>
        <rFont val="ＭＳ 明朝"/>
        <family val="1"/>
        <charset val="128"/>
      </rPr>
      <t>　　1又は2を選択</t>
    </r>
    <rPh sb="2" eb="4">
      <t>リンショウ</t>
    </rPh>
    <rPh sb="4" eb="6">
      <t>シケン</t>
    </rPh>
    <rPh sb="6" eb="8">
      <t>ケンキュウ</t>
    </rPh>
    <rPh sb="8" eb="10">
      <t>ケイヒ</t>
    </rPh>
    <phoneticPr fontId="3"/>
  </si>
  <si>
    <t>F  管理費</t>
    <phoneticPr fontId="3"/>
  </si>
  <si>
    <t>B＋F</t>
    <phoneticPr fontId="3"/>
  </si>
  <si>
    <t>F　 管理費</t>
    <phoneticPr fontId="3"/>
  </si>
  <si>
    <t>F 　 管理費</t>
    <phoneticPr fontId="3"/>
  </si>
  <si>
    <t xml:space="preserve">  Ａ +F </t>
    <phoneticPr fontId="3"/>
  </si>
  <si>
    <t>F　　  管理費</t>
    <phoneticPr fontId="3"/>
  </si>
  <si>
    <t>F+ G＋H+I</t>
    <phoneticPr fontId="2"/>
  </si>
  <si>
    <t>F　管理費</t>
    <phoneticPr fontId="3"/>
  </si>
  <si>
    <t>F+ I</t>
    <phoneticPr fontId="3"/>
  </si>
  <si>
    <t>F＋G＋I</t>
    <phoneticPr fontId="2"/>
  </si>
  <si>
    <t>（A+B+C+D+E)×20%</t>
    <phoneticPr fontId="3"/>
  </si>
  <si>
    <t>A+B+C+D+E+F</t>
    <phoneticPr fontId="3"/>
  </si>
  <si>
    <t>E　 DCT準備費（該当する場合のみ）</t>
    <rPh sb="6" eb="9">
      <t>ジュンビヒ</t>
    </rPh>
    <rPh sb="10" eb="12">
      <t>ガイトウ</t>
    </rPh>
    <rPh sb="14" eb="16">
      <t>バアイ</t>
    </rPh>
    <phoneticPr fontId="3"/>
  </si>
  <si>
    <t>E　DCT準備費（該当する場合のみ）</t>
    <rPh sb="5" eb="7">
      <t>ジュンビ</t>
    </rPh>
    <rPh sb="7" eb="8">
      <t>ヒ</t>
    </rPh>
    <rPh sb="9" eb="11">
      <t>ガイトウ</t>
    </rPh>
    <rPh sb="13" eb="15">
      <t>バアイ</t>
    </rPh>
    <phoneticPr fontId="2"/>
  </si>
  <si>
    <t>A+D</t>
    <phoneticPr fontId="3"/>
  </si>
  <si>
    <t>( A+D  )×20%</t>
    <phoneticPr fontId="3"/>
  </si>
  <si>
    <t xml:space="preserve">  A+D+F</t>
    <phoneticPr fontId="3"/>
  </si>
  <si>
    <r>
      <t>【</t>
    </r>
    <r>
      <rPr>
        <b/>
        <sz val="12"/>
        <color rgb="FFFF0000"/>
        <rFont val="ＭＳ Ｐゴシック"/>
        <family val="3"/>
        <charset val="128"/>
      </rPr>
      <t>新規</t>
    </r>
    <r>
      <rPr>
        <b/>
        <sz val="12"/>
        <rFont val="ＭＳ Ｐゴシック"/>
        <family val="3"/>
        <charset val="128"/>
      </rPr>
      <t>契約_新規症例登録経費】</t>
    </r>
    <rPh sb="1" eb="3">
      <t>シンキ</t>
    </rPh>
    <rPh sb="3" eb="5">
      <t>ケイヤク</t>
    </rPh>
    <rPh sb="6" eb="8">
      <t>シンキ</t>
    </rPh>
    <rPh sb="8" eb="10">
      <t>ショウレイ</t>
    </rPh>
    <rPh sb="10" eb="12">
      <t>トウロク</t>
    </rPh>
    <rPh sb="12" eb="14">
      <t>ケイヒ</t>
    </rPh>
    <phoneticPr fontId="3"/>
  </si>
  <si>
    <r>
      <t>【</t>
    </r>
    <r>
      <rPr>
        <b/>
        <sz val="12"/>
        <color rgb="FFFF0000"/>
        <rFont val="ＭＳ Ｐゴシック"/>
        <family val="3"/>
        <charset val="128"/>
      </rPr>
      <t>継続</t>
    </r>
    <r>
      <rPr>
        <b/>
        <sz val="12"/>
        <rFont val="ＭＳ Ｐゴシック"/>
        <family val="3"/>
        <charset val="128"/>
      </rPr>
      <t>契約_新規症例登録経費】</t>
    </r>
    <rPh sb="1" eb="3">
      <t>ケイゾク</t>
    </rPh>
    <rPh sb="3" eb="5">
      <t>ケイヤク</t>
    </rPh>
    <rPh sb="6" eb="8">
      <t>シンキ</t>
    </rPh>
    <rPh sb="8" eb="10">
      <t>ショウレイ</t>
    </rPh>
    <rPh sb="10" eb="12">
      <t>トウロク</t>
    </rPh>
    <rPh sb="12" eb="14">
      <t>ケイヒ</t>
    </rPh>
    <phoneticPr fontId="3"/>
  </si>
  <si>
    <t>←カルテ閲覧契約の場合は「レ」を選択してください。</t>
    <rPh sb="16" eb="1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</si>
</sst>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_ "/>
    <numFmt numFmtId="178" formatCode="#,##0;[Red]#,##0"/>
    <numFmt numFmtId="179" formatCode="[$-F800]dddd\,\ mmmm\ dd\,\ yyyy"/>
    <numFmt numFmtId="180" formatCode="#,##0_);[Red]\(#,##0\)"/>
    <numFmt numFmtId="181" formatCode="0.0_ "/>
  </numFmts>
  <fonts count="7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5"/>
      <name val="ＭＳ 明朝"/>
      <family val="1"/>
      <charset val="128"/>
    </font>
    <font>
      <sz val="14"/>
      <name val="ＭＳ 明朝"/>
      <family val="1"/>
      <charset val="128"/>
    </font>
    <font>
      <sz val="11"/>
      <name val="ＭＳ 明朝"/>
      <family val="1"/>
      <charset val="128"/>
    </font>
    <font>
      <sz val="11"/>
      <name val="ＭＳ Ｐ明朝"/>
      <family val="1"/>
      <charset val="128"/>
    </font>
    <font>
      <u/>
      <sz val="14"/>
      <name val="ＭＳ 明朝"/>
      <family val="1"/>
      <charset val="128"/>
    </font>
    <font>
      <sz val="12"/>
      <name val="ＭＳ Ｐ明朝"/>
      <family val="1"/>
      <charset val="128"/>
    </font>
    <font>
      <sz val="8"/>
      <name val="ＭＳ Ｐ明朝"/>
      <family val="1"/>
      <charset val="128"/>
    </font>
    <font>
      <sz val="10.5"/>
      <color rgb="FF0070C0"/>
      <name val="ＭＳ 明朝"/>
      <family val="1"/>
      <charset val="128"/>
    </font>
    <font>
      <sz val="10"/>
      <name val="ＭＳ 明朝"/>
      <family val="1"/>
      <charset val="128"/>
    </font>
    <font>
      <b/>
      <sz val="14"/>
      <color theme="3"/>
      <name val="ＭＳ 明朝"/>
      <family val="1"/>
      <charset val="128"/>
    </font>
    <font>
      <b/>
      <u/>
      <sz val="16"/>
      <color theme="3"/>
      <name val="ＭＳ 明朝"/>
      <family val="1"/>
      <charset val="128"/>
    </font>
    <font>
      <b/>
      <sz val="12"/>
      <name val="ＭＳ Ｐゴシック"/>
      <family val="3"/>
      <charset val="128"/>
    </font>
    <font>
      <sz val="10.5"/>
      <color rgb="FFFF0000"/>
      <name val="ＭＳ 明朝"/>
      <family val="1"/>
      <charset val="128"/>
    </font>
    <font>
      <sz val="11"/>
      <color rgb="FFFF0000"/>
      <name val="ＭＳ Ｐゴシック"/>
      <family val="3"/>
      <charset val="128"/>
    </font>
    <font>
      <b/>
      <sz val="11"/>
      <color theme="1"/>
      <name val="ＭＳ Ｐゴシック"/>
      <family val="3"/>
      <charset val="128"/>
      <scheme val="minor"/>
    </font>
    <font>
      <b/>
      <sz val="10.5"/>
      <color rgb="FF0070C0"/>
      <name val="ＭＳ 明朝"/>
      <family val="1"/>
      <charset val="128"/>
    </font>
    <font>
      <sz val="11"/>
      <color theme="1"/>
      <name val="ＭＳ Ｐゴシック"/>
      <family val="2"/>
      <charset val="128"/>
      <scheme val="minor"/>
    </font>
    <font>
      <sz val="9"/>
      <name val="ＭＳ 明朝"/>
      <family val="1"/>
      <charset val="128"/>
    </font>
    <font>
      <sz val="9"/>
      <color rgb="FFFF0000"/>
      <name val="ＭＳ 明朝"/>
      <family val="1"/>
      <charset val="128"/>
    </font>
    <font>
      <sz val="11"/>
      <color theme="1"/>
      <name val="ＭＳ Ｐゴシック"/>
      <family val="3"/>
      <charset val="128"/>
      <scheme val="minor"/>
    </font>
    <font>
      <sz val="12"/>
      <name val="ＭＳ 明朝"/>
      <family val="1"/>
      <charset val="128"/>
    </font>
    <font>
      <b/>
      <sz val="10.5"/>
      <name val="ＭＳ 明朝"/>
      <family val="1"/>
      <charset val="128"/>
    </font>
    <font>
      <b/>
      <sz val="14"/>
      <name val="ＭＳ Ｐゴシック"/>
      <family val="3"/>
      <charset val="128"/>
    </font>
    <font>
      <b/>
      <sz val="14"/>
      <color theme="1"/>
      <name val="ＭＳ Ｐゴシック"/>
      <family val="3"/>
      <charset val="128"/>
      <scheme val="minor"/>
    </font>
    <font>
      <sz val="9"/>
      <name val="ＭＳ Ｐゴシック"/>
      <family val="3"/>
      <charset val="128"/>
    </font>
    <font>
      <b/>
      <sz val="11"/>
      <name val="ＭＳ Ｐゴシック"/>
      <family val="3"/>
      <charset val="128"/>
    </font>
    <font>
      <sz val="10"/>
      <color theme="1"/>
      <name val="ＭＳ Ｐゴシック"/>
      <family val="2"/>
      <charset val="128"/>
      <scheme val="minor"/>
    </font>
    <font>
      <b/>
      <sz val="9"/>
      <color indexed="81"/>
      <name val="ＭＳ Ｐゴシック"/>
      <family val="3"/>
      <charset val="128"/>
    </font>
    <font>
      <sz val="10.5"/>
      <name val="ＭＳ ゴシック"/>
      <family val="3"/>
      <charset val="128"/>
    </font>
    <font>
      <sz val="11"/>
      <name val="ＭＳ ゴシック"/>
      <family val="3"/>
      <charset val="128"/>
    </font>
    <font>
      <sz val="10"/>
      <color rgb="FFFF0000"/>
      <name val="ＭＳ 明朝"/>
      <family val="1"/>
      <charset val="128"/>
    </font>
    <font>
      <b/>
      <sz val="10.5"/>
      <name val="ＭＳ ゴシック"/>
      <family val="3"/>
      <charset val="128"/>
    </font>
    <font>
      <b/>
      <sz val="10"/>
      <name val="ＭＳ ゴシック"/>
      <family val="3"/>
      <charset val="128"/>
    </font>
    <font>
      <sz val="10.5"/>
      <color rgb="FFFF0000"/>
      <name val="ＭＳ ゴシック"/>
      <family val="3"/>
      <charset val="128"/>
    </font>
    <font>
      <b/>
      <u/>
      <sz val="18"/>
      <color rgb="FFFF0000"/>
      <name val="ＭＳ 明朝"/>
      <family val="1"/>
      <charset val="128"/>
    </font>
    <font>
      <b/>
      <sz val="11"/>
      <name val="ＭＳ ゴシック"/>
      <family val="3"/>
      <charset val="128"/>
    </font>
    <font>
      <sz val="11"/>
      <color theme="1"/>
      <name val="ＭＳ ゴシック"/>
      <family val="3"/>
      <charset val="128"/>
    </font>
    <font>
      <b/>
      <sz val="9"/>
      <name val="ＭＳ 明朝"/>
      <family val="1"/>
      <charset val="128"/>
    </font>
    <font>
      <sz val="8"/>
      <name val="ＭＳ ゴシック"/>
      <family val="3"/>
      <charset val="128"/>
    </font>
    <font>
      <b/>
      <sz val="11"/>
      <color rgb="FFFF000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sz val="8"/>
      <color rgb="FFFF0000"/>
      <name val="ＭＳ 明朝"/>
      <family val="1"/>
      <charset val="128"/>
    </font>
    <font>
      <b/>
      <sz val="10"/>
      <color theme="1"/>
      <name val="ＭＳ Ｐゴシック"/>
      <family val="3"/>
      <charset val="128"/>
      <scheme val="minor"/>
    </font>
    <font>
      <b/>
      <sz val="9"/>
      <color theme="1"/>
      <name val="ＭＳ Ｐゴシック"/>
      <family val="3"/>
      <charset val="128"/>
      <scheme val="minor"/>
    </font>
    <font>
      <u/>
      <sz val="11"/>
      <color theme="10"/>
      <name val="ＭＳ Ｐゴシック"/>
      <family val="2"/>
      <charset val="128"/>
      <scheme val="minor"/>
    </font>
    <font>
      <sz val="12"/>
      <name val="ＭＳ Ｐゴシック"/>
      <family val="3"/>
      <charset val="128"/>
    </font>
    <font>
      <sz val="9"/>
      <color indexed="81"/>
      <name val="MS P ゴシック"/>
      <family val="3"/>
      <charset val="128"/>
    </font>
    <font>
      <sz val="12"/>
      <color rgb="FFFF0000"/>
      <name val="ＭＳ Ｐゴシック"/>
      <family val="3"/>
      <charset val="128"/>
    </font>
    <font>
      <sz val="18"/>
      <name val="ＭＳ Ｐゴシック"/>
      <family val="3"/>
      <charset val="128"/>
    </font>
    <font>
      <b/>
      <sz val="9"/>
      <color indexed="81"/>
      <name val="MS P ゴシック"/>
      <family val="3"/>
      <charset val="128"/>
    </font>
    <font>
      <sz val="14"/>
      <name val="ＭＳ Ｐゴシック"/>
      <family val="3"/>
      <charset val="128"/>
    </font>
    <font>
      <b/>
      <sz val="12"/>
      <color theme="1"/>
      <name val="ＭＳ Ｐゴシック"/>
      <family val="3"/>
      <charset val="128"/>
      <scheme val="minor"/>
    </font>
    <font>
      <b/>
      <sz val="11"/>
      <name val="ＭＳ 明朝"/>
      <family val="1"/>
      <charset val="128"/>
    </font>
    <font>
      <b/>
      <sz val="11"/>
      <name val="ＭＳ Ｐ明朝"/>
      <family val="1"/>
      <charset val="128"/>
    </font>
    <font>
      <b/>
      <sz val="12"/>
      <name val="ＭＳ Ｐ明朝"/>
      <family val="1"/>
      <charset val="128"/>
    </font>
    <font>
      <b/>
      <sz val="11"/>
      <color theme="1"/>
      <name val="ＭＳ Ｐゴシック"/>
      <family val="3"/>
      <charset val="128"/>
    </font>
    <font>
      <b/>
      <sz val="10.5"/>
      <color theme="1"/>
      <name val="ＭＳ Ｐゴシック"/>
      <family val="3"/>
      <charset val="128"/>
      <scheme val="minor"/>
    </font>
    <font>
      <b/>
      <sz val="10.5"/>
      <name val="ＭＳ Ｐゴシック"/>
      <family val="3"/>
      <charset val="128"/>
    </font>
    <font>
      <sz val="10.5"/>
      <color theme="1"/>
      <name val="ＭＳ Ｐゴシック"/>
      <family val="3"/>
      <charset val="128"/>
      <scheme val="minor"/>
    </font>
    <font>
      <sz val="10.5"/>
      <name val="ＭＳ Ｐゴシック"/>
      <family val="3"/>
      <charset val="128"/>
    </font>
    <font>
      <sz val="10.5"/>
      <color theme="1"/>
      <name val="ＭＳ 明朝"/>
      <family val="1"/>
      <charset val="128"/>
    </font>
    <font>
      <b/>
      <sz val="18"/>
      <name val="ＭＳ ゴシック"/>
      <family val="3"/>
      <charset val="128"/>
    </font>
    <font>
      <b/>
      <sz val="18"/>
      <color theme="1"/>
      <name val="ＭＳ ゴシック"/>
      <family val="3"/>
      <charset val="128"/>
    </font>
    <font>
      <b/>
      <sz val="10.5"/>
      <color theme="1"/>
      <name val="ＭＳ Ｐゴシック"/>
      <family val="3"/>
      <charset val="128"/>
    </font>
    <font>
      <b/>
      <sz val="11"/>
      <color rgb="FFFF0000"/>
      <name val="ＭＳ 明朝"/>
      <family val="1"/>
      <charset val="128"/>
    </font>
    <font>
      <b/>
      <sz val="11"/>
      <color rgb="FFFF0000"/>
      <name val="ＭＳ Ｐゴシック"/>
      <family val="3"/>
      <charset val="128"/>
    </font>
    <font>
      <sz val="10.5"/>
      <color rgb="FFFF0000"/>
      <name val="ＭＳ Ｐゴシック"/>
      <family val="2"/>
      <charset val="128"/>
      <scheme val="minor"/>
    </font>
    <font>
      <b/>
      <sz val="12"/>
      <color rgb="FFFF0000"/>
      <name val="ＭＳ Ｐゴシック"/>
      <family val="3"/>
      <charset val="128"/>
    </font>
    <font>
      <sz val="10"/>
      <name val="ＭＳ Ｐゴシック"/>
      <family val="3"/>
      <charset val="128"/>
    </font>
    <font>
      <b/>
      <sz val="10.5"/>
      <color rgb="FFFF0000"/>
      <name val="ＭＳ Ｐゴシック"/>
      <family val="3"/>
      <charset val="128"/>
      <scheme val="minor"/>
    </font>
    <font>
      <sz val="11"/>
      <color rgb="FFFF0000"/>
      <name val="ＭＳ 明朝"/>
      <family val="1"/>
      <charset val="128"/>
    </font>
    <font>
      <sz val="12"/>
      <color theme="1"/>
      <name val="ＭＳ Ｐゴシック"/>
      <family val="2"/>
      <charset val="128"/>
      <scheme val="minor"/>
    </font>
    <font>
      <b/>
      <u/>
      <sz val="12"/>
      <color theme="1"/>
      <name val="ＭＳ Ｐゴシック"/>
      <family val="3"/>
      <charset val="128"/>
      <scheme val="minor"/>
    </font>
    <font>
      <sz val="12"/>
      <color theme="1"/>
      <name val="ＭＳ Ｐゴシック"/>
      <family val="3"/>
      <charset val="128"/>
    </font>
  </fonts>
  <fills count="17">
    <fill>
      <patternFill patternType="none"/>
    </fill>
    <fill>
      <patternFill patternType="gray125"/>
    </fill>
    <fill>
      <patternFill patternType="solid">
        <fgColor rgb="FFFDFD63"/>
        <bgColor indexed="64"/>
      </patternFill>
    </fill>
    <fill>
      <patternFill patternType="solid">
        <fgColor theme="6" tint="0.39997558519241921"/>
        <bgColor indexed="64"/>
      </patternFill>
    </fill>
    <fill>
      <patternFill patternType="solid">
        <fgColor rgb="FF9FFC24"/>
        <bgColor indexed="64"/>
      </patternFill>
    </fill>
    <fill>
      <patternFill patternType="solid">
        <fgColor theme="0" tint="-0.14999847407452621"/>
        <bgColor indexed="64"/>
      </patternFill>
    </fill>
    <fill>
      <patternFill patternType="solid">
        <fgColor rgb="FFFFCCFF"/>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AD6F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CCCCFF"/>
        <bgColor indexed="64"/>
      </patternFill>
    </fill>
    <fill>
      <patternFill patternType="solid">
        <fgColor theme="9" tint="0.59999389629810485"/>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20" fillId="0" borderId="0" applyFont="0" applyFill="0" applyBorder="0" applyAlignment="0" applyProtection="0">
      <alignment vertical="center"/>
    </xf>
    <xf numFmtId="9" fontId="20" fillId="0" borderId="0" applyFont="0" applyFill="0" applyBorder="0" applyAlignment="0" applyProtection="0">
      <alignment vertical="center"/>
    </xf>
    <xf numFmtId="0" fontId="49" fillId="0" borderId="0" applyNumberFormat="0" applyFill="0" applyBorder="0" applyAlignment="0" applyProtection="0">
      <alignment vertical="center"/>
    </xf>
  </cellStyleXfs>
  <cellXfs count="654">
    <xf numFmtId="0" fontId="0" fillId="0" borderId="0" xfId="0">
      <alignment vertical="center"/>
    </xf>
    <xf numFmtId="0" fontId="4" fillId="0" borderId="0" xfId="1" applyFont="1">
      <alignment vertical="center"/>
    </xf>
    <xf numFmtId="0" fontId="1" fillId="0" borderId="0" xfId="1">
      <alignment vertical="center"/>
    </xf>
    <xf numFmtId="0" fontId="4" fillId="0" borderId="0" xfId="2" applyFont="1" applyAlignment="1">
      <alignment vertical="center"/>
    </xf>
    <xf numFmtId="0" fontId="4" fillId="0" borderId="0" xfId="1" applyFont="1" applyAlignment="1">
      <alignment vertical="center" wrapText="1"/>
    </xf>
    <xf numFmtId="0" fontId="4" fillId="0" borderId="0" xfId="2" applyFont="1" applyAlignment="1">
      <alignment horizontal="left" vertical="center"/>
    </xf>
    <xf numFmtId="176" fontId="7" fillId="0" borderId="0" xfId="2" applyNumberFormat="1" applyFont="1" applyAlignment="1">
      <alignment vertical="center"/>
    </xf>
    <xf numFmtId="176" fontId="9" fillId="0" borderId="0" xfId="2" applyNumberFormat="1" applyFont="1" applyAlignment="1">
      <alignment horizontal="center" vertical="center"/>
    </xf>
    <xf numFmtId="0" fontId="1" fillId="0" borderId="0" xfId="2"/>
    <xf numFmtId="176" fontId="9" fillId="0" borderId="0" xfId="2" applyNumberFormat="1" applyFont="1" applyAlignment="1">
      <alignment vertical="center"/>
    </xf>
    <xf numFmtId="0" fontId="1" fillId="0" borderId="0" xfId="2" applyAlignment="1">
      <alignment vertical="center"/>
    </xf>
    <xf numFmtId="0" fontId="1" fillId="0" borderId="0" xfId="2" applyAlignment="1">
      <alignment wrapText="1"/>
    </xf>
    <xf numFmtId="0" fontId="4" fillId="0" borderId="0" xfId="2" applyFont="1" applyAlignment="1">
      <alignment horizontal="left"/>
    </xf>
    <xf numFmtId="0" fontId="9" fillId="0" borderId="0" xfId="2" applyFont="1" applyAlignment="1">
      <alignment vertical="top"/>
    </xf>
    <xf numFmtId="0" fontId="4" fillId="0" borderId="0" xfId="2" applyFont="1"/>
    <xf numFmtId="176" fontId="7" fillId="0" borderId="0" xfId="2" applyNumberFormat="1" applyFont="1" applyAlignment="1">
      <alignment vertical="top"/>
    </xf>
    <xf numFmtId="0" fontId="4" fillId="0" borderId="5" xfId="2" applyFont="1" applyBorder="1" applyAlignment="1">
      <alignment horizontal="left" vertical="center"/>
    </xf>
    <xf numFmtId="0" fontId="1" fillId="0" borderId="0" xfId="1" applyAlignment="1">
      <alignment horizontal="left" vertical="center"/>
    </xf>
    <xf numFmtId="178" fontId="11" fillId="0" borderId="0" xfId="2" applyNumberFormat="1" applyFont="1" applyAlignment="1">
      <alignment horizontal="right" wrapText="1"/>
    </xf>
    <xf numFmtId="178" fontId="13" fillId="0" borderId="0" xfId="2" applyNumberFormat="1" applyFont="1" applyAlignment="1">
      <alignment horizontal="right" wrapText="1"/>
    </xf>
    <xf numFmtId="0" fontId="4" fillId="0" borderId="0" xfId="2" applyFont="1" applyAlignment="1">
      <alignment horizontal="left" vertical="center" wrapText="1"/>
    </xf>
    <xf numFmtId="0" fontId="1" fillId="0" borderId="0" xfId="1" applyAlignment="1">
      <alignment horizontal="right" vertical="center"/>
    </xf>
    <xf numFmtId="176" fontId="10" fillId="0" borderId="0" xfId="2" applyNumberFormat="1" applyFont="1" applyAlignment="1">
      <alignment vertical="center" wrapText="1"/>
    </xf>
    <xf numFmtId="0" fontId="4" fillId="0" borderId="0" xfId="2" applyFont="1" applyAlignment="1">
      <alignment horizontal="center" vertical="center" wrapText="1"/>
    </xf>
    <xf numFmtId="0" fontId="0" fillId="0" borderId="0" xfId="0" applyAlignment="1">
      <alignment horizontal="center" vertical="center"/>
    </xf>
    <xf numFmtId="0" fontId="18" fillId="0" borderId="0" xfId="0" applyFont="1" applyAlignment="1">
      <alignment horizontal="center" vertical="center" wrapText="1"/>
    </xf>
    <xf numFmtId="0" fontId="18" fillId="0" borderId="0" xfId="0" applyFont="1">
      <alignment vertical="center"/>
    </xf>
    <xf numFmtId="178" fontId="4" fillId="0" borderId="0" xfId="2" applyNumberFormat="1" applyFont="1" applyAlignment="1">
      <alignment horizontal="left" wrapText="1"/>
    </xf>
    <xf numFmtId="178" fontId="19" fillId="0" borderId="0" xfId="2" applyNumberFormat="1" applyFont="1" applyAlignment="1">
      <alignment horizontal="right" wrapText="1"/>
    </xf>
    <xf numFmtId="0" fontId="4" fillId="0" borderId="0" xfId="1" applyFont="1" applyAlignment="1">
      <alignment horizontal="center" vertical="center"/>
    </xf>
    <xf numFmtId="0" fontId="8" fillId="0" borderId="0" xfId="1" applyFont="1" applyAlignment="1">
      <alignment horizontal="center" vertical="center"/>
    </xf>
    <xf numFmtId="0" fontId="24" fillId="0" borderId="0" xfId="1" applyFont="1" applyAlignment="1">
      <alignment horizontal="left" vertical="center"/>
    </xf>
    <xf numFmtId="178" fontId="14" fillId="0" borderId="0" xfId="2" applyNumberFormat="1" applyFont="1" applyAlignment="1">
      <alignment horizontal="right" wrapText="1"/>
    </xf>
    <xf numFmtId="0" fontId="6" fillId="0" borderId="0" xfId="1" applyFont="1" applyAlignment="1">
      <alignment horizontal="left" vertical="center"/>
    </xf>
    <xf numFmtId="0" fontId="20" fillId="0" borderId="0" xfId="0" applyFont="1">
      <alignment vertical="center"/>
    </xf>
    <xf numFmtId="0" fontId="18" fillId="0" borderId="10" xfId="0" applyFont="1" applyBorder="1" applyAlignment="1">
      <alignment horizontal="center" vertical="center" wrapText="1"/>
    </xf>
    <xf numFmtId="0" fontId="18" fillId="0" borderId="10" xfId="0" applyFont="1" applyBorder="1">
      <alignment vertical="center"/>
    </xf>
    <xf numFmtId="176" fontId="10" fillId="0" borderId="0" xfId="2" applyNumberFormat="1" applyFont="1" applyAlignment="1">
      <alignment wrapText="1"/>
    </xf>
    <xf numFmtId="0" fontId="1" fillId="0" borderId="0" xfId="1" applyAlignment="1"/>
    <xf numFmtId="0" fontId="15" fillId="0" borderId="0" xfId="1" applyFont="1" applyAlignment="1">
      <alignment horizontal="right" vertical="center"/>
    </xf>
    <xf numFmtId="0" fontId="4" fillId="0" borderId="5" xfId="2" applyFont="1" applyBorder="1" applyAlignment="1">
      <alignment horizontal="center" vertical="center"/>
    </xf>
    <xf numFmtId="0" fontId="4" fillId="0" borderId="3" xfId="2" applyFont="1" applyBorder="1" applyAlignment="1">
      <alignment horizontal="left" vertical="center" shrinkToFit="1"/>
    </xf>
    <xf numFmtId="178" fontId="19" fillId="2" borderId="2" xfId="2" applyNumberFormat="1" applyFont="1" applyFill="1" applyBorder="1" applyAlignment="1">
      <alignment horizontal="right" vertical="center" wrapText="1"/>
    </xf>
    <xf numFmtId="0" fontId="32" fillId="5" borderId="1" xfId="1" applyFont="1" applyFill="1" applyBorder="1" applyAlignment="1">
      <alignment horizontal="center" vertical="center"/>
    </xf>
    <xf numFmtId="0" fontId="33" fillId="5" borderId="1" xfId="1" applyFont="1" applyFill="1" applyBorder="1" applyAlignment="1">
      <alignment horizontal="center" vertical="center"/>
    </xf>
    <xf numFmtId="0" fontId="29" fillId="0" borderId="0" xfId="1" applyFont="1" applyAlignment="1">
      <alignment horizontal="left" vertical="center"/>
    </xf>
    <xf numFmtId="178" fontId="4" fillId="0" borderId="3" xfId="2" applyNumberFormat="1" applyFont="1" applyBorder="1" applyAlignment="1">
      <alignment horizontal="left" vertical="center" wrapText="1"/>
    </xf>
    <xf numFmtId="0" fontId="16" fillId="0" borderId="0" xfId="2" applyFont="1" applyAlignment="1">
      <alignment horizontal="left" vertical="center"/>
    </xf>
    <xf numFmtId="0" fontId="16" fillId="0" borderId="0" xfId="2" applyFont="1" applyAlignment="1">
      <alignment horizontal="left" vertical="center" wrapText="1"/>
    </xf>
    <xf numFmtId="0" fontId="16" fillId="0" borderId="0" xfId="2" applyFont="1" applyAlignment="1">
      <alignment horizontal="center" vertical="center" wrapText="1"/>
    </xf>
    <xf numFmtId="0" fontId="4" fillId="0" borderId="5" xfId="2" applyFont="1" applyBorder="1" applyAlignment="1">
      <alignment vertical="center"/>
    </xf>
    <xf numFmtId="41" fontId="4" fillId="2" borderId="2" xfId="2" applyNumberFormat="1" applyFont="1" applyFill="1" applyBorder="1" applyAlignment="1">
      <alignment horizontal="right" vertical="center"/>
    </xf>
    <xf numFmtId="0" fontId="4" fillId="0" borderId="0" xfId="1" applyFont="1" applyAlignment="1">
      <alignment horizontal="right"/>
    </xf>
    <xf numFmtId="0" fontId="38" fillId="0" borderId="0" xfId="1" applyFont="1">
      <alignment vertical="center"/>
    </xf>
    <xf numFmtId="38" fontId="6" fillId="2" borderId="2" xfId="3" applyFont="1" applyFill="1" applyBorder="1" applyAlignment="1">
      <alignment horizontal="right" vertical="center"/>
    </xf>
    <xf numFmtId="0" fontId="6" fillId="0" borderId="0" xfId="1" applyFont="1" applyAlignment="1">
      <alignment horizontal="center" vertical="center" wrapText="1"/>
    </xf>
    <xf numFmtId="0" fontId="4" fillId="0" borderId="0" xfId="1" applyFont="1" applyAlignment="1">
      <alignment horizontal="center" vertical="center" wrapText="1"/>
    </xf>
    <xf numFmtId="0" fontId="16" fillId="0" borderId="10" xfId="2" applyFont="1" applyBorder="1" applyAlignment="1">
      <alignment horizontal="left" vertical="center"/>
    </xf>
    <xf numFmtId="0" fontId="16" fillId="0" borderId="10" xfId="2" applyFont="1" applyBorder="1" applyAlignment="1">
      <alignment horizontal="left" vertical="center" wrapText="1"/>
    </xf>
    <xf numFmtId="0" fontId="16" fillId="0" borderId="10" xfId="2" applyFont="1" applyBorder="1" applyAlignment="1">
      <alignment horizontal="center" vertical="center" wrapText="1"/>
    </xf>
    <xf numFmtId="0" fontId="17" fillId="0" borderId="10" xfId="1" applyFont="1" applyBorder="1">
      <alignment vertical="center"/>
    </xf>
    <xf numFmtId="0" fontId="1" fillId="0" borderId="10" xfId="1" applyBorder="1">
      <alignment vertical="center"/>
    </xf>
    <xf numFmtId="0" fontId="15" fillId="0" borderId="10" xfId="1" applyFont="1" applyBorder="1" applyAlignment="1">
      <alignment horizontal="right" vertical="center"/>
    </xf>
    <xf numFmtId="178" fontId="14" fillId="0" borderId="10" xfId="2" applyNumberFormat="1" applyFont="1" applyBorder="1" applyAlignment="1">
      <alignment horizontal="right" wrapText="1"/>
    </xf>
    <xf numFmtId="0" fontId="4" fillId="0" borderId="10" xfId="2" applyFont="1" applyBorder="1" applyAlignment="1">
      <alignment horizontal="left"/>
    </xf>
    <xf numFmtId="0" fontId="1" fillId="0" borderId="3" xfId="1" applyBorder="1">
      <alignment vertical="center"/>
    </xf>
    <xf numFmtId="41" fontId="4" fillId="2" borderId="2" xfId="2" applyNumberFormat="1" applyFont="1" applyFill="1" applyBorder="1" applyAlignment="1">
      <alignment horizontal="center" vertical="center"/>
    </xf>
    <xf numFmtId="0" fontId="4" fillId="0" borderId="15" xfId="2" applyFont="1" applyBorder="1" applyAlignment="1">
      <alignment horizontal="center" vertical="center" wrapText="1"/>
    </xf>
    <xf numFmtId="178" fontId="4" fillId="0" borderId="15" xfId="2" applyNumberFormat="1" applyFont="1" applyBorder="1" applyAlignment="1">
      <alignment horizontal="right" wrapText="1"/>
    </xf>
    <xf numFmtId="0" fontId="32" fillId="5" borderId="3" xfId="1" applyFont="1" applyFill="1" applyBorder="1" applyAlignment="1">
      <alignment horizontal="center" vertical="center"/>
    </xf>
    <xf numFmtId="0" fontId="4" fillId="5" borderId="2" xfId="2" applyFont="1" applyFill="1" applyBorder="1" applyAlignment="1">
      <alignment horizontal="center" vertical="center" wrapText="1"/>
    </xf>
    <xf numFmtId="0" fontId="35" fillId="4" borderId="19" xfId="2" applyFont="1" applyFill="1" applyBorder="1" applyAlignment="1">
      <alignment horizontal="center" vertical="center" wrapText="1"/>
    </xf>
    <xf numFmtId="0" fontId="36" fillId="4" borderId="19" xfId="2" applyFont="1" applyFill="1" applyBorder="1" applyAlignment="1">
      <alignment horizontal="center" vertical="center" wrapText="1"/>
    </xf>
    <xf numFmtId="0" fontId="6" fillId="0" borderId="15" xfId="1" applyFont="1" applyBorder="1" applyAlignment="1">
      <alignment horizontal="center" vertical="center"/>
    </xf>
    <xf numFmtId="0" fontId="0" fillId="0" borderId="0" xfId="0" applyAlignment="1">
      <alignment vertical="center" wrapText="1"/>
    </xf>
    <xf numFmtId="49" fontId="0" fillId="6" borderId="4" xfId="0" applyNumberFormat="1"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40" fillId="0" borderId="1" xfId="0" applyFont="1" applyBorder="1" applyAlignment="1">
      <alignment vertical="center" wrapText="1"/>
    </xf>
    <xf numFmtId="0" fontId="0" fillId="0" borderId="1" xfId="0"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49" fontId="44" fillId="0" borderId="0" xfId="0" applyNumberFormat="1" applyFont="1" applyAlignment="1">
      <alignment horizontal="center" vertical="center" wrapText="1"/>
    </xf>
    <xf numFmtId="49" fontId="44" fillId="0" borderId="0" xfId="0" applyNumberFormat="1" applyFont="1" applyAlignment="1">
      <alignment vertical="center" wrapText="1"/>
    </xf>
    <xf numFmtId="0" fontId="44" fillId="0" borderId="0" xfId="0" applyFont="1" applyAlignment="1">
      <alignment horizontal="left" vertical="center" wrapText="1"/>
    </xf>
    <xf numFmtId="0" fontId="44" fillId="0" borderId="0" xfId="0" applyFont="1" applyAlignment="1">
      <alignment horizontal="center" vertical="center" wrapText="1"/>
    </xf>
    <xf numFmtId="38" fontId="23" fillId="0" borderId="0" xfId="3" applyFont="1" applyFill="1" applyAlignment="1">
      <alignment horizontal="left" vertical="center" wrapText="1"/>
    </xf>
    <xf numFmtId="49" fontId="27" fillId="0" borderId="0" xfId="0" applyNumberFormat="1" applyFont="1" applyAlignment="1">
      <alignment horizontal="left" vertical="center"/>
    </xf>
    <xf numFmtId="49" fontId="0" fillId="0" borderId="0" xfId="0" applyNumberForma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49" fontId="1" fillId="0" borderId="0" xfId="1" applyNumberFormat="1">
      <alignment vertical="center"/>
    </xf>
    <xf numFmtId="0" fontId="4" fillId="0" borderId="2" xfId="2" applyFont="1" applyBorder="1" applyAlignment="1">
      <alignment horizontal="center" vertical="center" wrapText="1"/>
    </xf>
    <xf numFmtId="0" fontId="6" fillId="0" borderId="0" xfId="1" applyFont="1" applyAlignment="1">
      <alignment horizontal="center" vertical="center"/>
    </xf>
    <xf numFmtId="178" fontId="1" fillId="0" borderId="0" xfId="1" applyNumberFormat="1">
      <alignment vertical="center"/>
    </xf>
    <xf numFmtId="0" fontId="25" fillId="0" borderId="0" xfId="2" applyFont="1" applyAlignment="1">
      <alignment horizontal="left" vertical="center"/>
    </xf>
    <xf numFmtId="0" fontId="29" fillId="4" borderId="19" xfId="1" applyFont="1" applyFill="1" applyBorder="1" applyAlignment="1">
      <alignment horizontal="center" vertical="center" shrinkToFit="1"/>
    </xf>
    <xf numFmtId="0" fontId="18" fillId="0" borderId="0" xfId="0" applyFont="1" applyAlignment="1">
      <alignment horizontal="center" vertical="center"/>
    </xf>
    <xf numFmtId="0" fontId="25" fillId="0" borderId="0" xfId="2" applyFont="1" applyAlignment="1">
      <alignment horizontal="left" vertical="center" shrinkToFit="1"/>
    </xf>
    <xf numFmtId="0" fontId="47" fillId="0" borderId="0" xfId="0" applyFont="1" applyAlignment="1">
      <alignment horizontal="center" vertical="center"/>
    </xf>
    <xf numFmtId="0" fontId="29" fillId="0" borderId="0" xfId="1" applyFont="1" applyAlignment="1">
      <alignment horizontal="center" vertical="center" shrinkToFit="1"/>
    </xf>
    <xf numFmtId="0" fontId="48" fillId="0" borderId="0" xfId="0" applyFont="1" applyAlignment="1">
      <alignment horizontal="left" vertical="center"/>
    </xf>
    <xf numFmtId="0" fontId="48" fillId="0" borderId="0" xfId="0" applyFont="1" applyAlignment="1">
      <alignment horizontal="center" vertical="center"/>
    </xf>
    <xf numFmtId="0" fontId="41" fillId="0" borderId="0" xfId="2" applyFont="1" applyAlignment="1">
      <alignment horizontal="left" vertical="center" shrinkToFit="1"/>
    </xf>
    <xf numFmtId="0" fontId="0" fillId="0" borderId="10" xfId="0" applyBorder="1">
      <alignment vertical="center"/>
    </xf>
    <xf numFmtId="0" fontId="18" fillId="0" borderId="0" xfId="0" applyFont="1" applyAlignment="1"/>
    <xf numFmtId="0" fontId="43" fillId="0" borderId="0" xfId="0" applyFont="1" applyAlignment="1">
      <alignment vertical="center" wrapText="1"/>
    </xf>
    <xf numFmtId="0" fontId="18" fillId="0" borderId="15" xfId="0" applyFont="1" applyBorder="1" applyAlignment="1"/>
    <xf numFmtId="0" fontId="35" fillId="4" borderId="20" xfId="2" applyFont="1" applyFill="1" applyBorder="1" applyAlignment="1">
      <alignment horizontal="center" vertical="center" wrapText="1"/>
    </xf>
    <xf numFmtId="0" fontId="44" fillId="0" borderId="6" xfId="0" applyFont="1" applyBorder="1" applyAlignment="1">
      <alignment horizontal="left" vertical="center" wrapText="1"/>
    </xf>
    <xf numFmtId="178" fontId="4" fillId="2" borderId="6" xfId="2" applyNumberFormat="1" applyFont="1" applyFill="1" applyBorder="1" applyAlignment="1">
      <alignment horizontal="right" vertical="center" wrapText="1"/>
    </xf>
    <xf numFmtId="0" fontId="50" fillId="0" borderId="0" xfId="0" applyFont="1">
      <alignment vertical="center"/>
    </xf>
    <xf numFmtId="0" fontId="49" fillId="0" borderId="0" xfId="5">
      <alignment vertical="center"/>
    </xf>
    <xf numFmtId="0" fontId="50" fillId="0" borderId="24" xfId="0" applyFont="1" applyBorder="1">
      <alignment vertical="center"/>
    </xf>
    <xf numFmtId="0" fontId="26" fillId="0" borderId="0" xfId="0" applyFont="1" applyAlignment="1">
      <alignment horizontal="center" vertical="center"/>
    </xf>
    <xf numFmtId="0" fontId="50" fillId="0" borderId="5" xfId="0" applyFont="1" applyBorder="1">
      <alignment vertical="center"/>
    </xf>
    <xf numFmtId="0" fontId="50" fillId="0" borderId="3" xfId="0" applyFont="1" applyBorder="1">
      <alignment vertical="center"/>
    </xf>
    <xf numFmtId="0" fontId="50" fillId="0" borderId="5" xfId="1" applyFont="1" applyBorder="1">
      <alignment vertical="center"/>
    </xf>
    <xf numFmtId="0" fontId="50" fillId="0" borderId="5" xfId="1" applyFont="1" applyBorder="1" applyAlignment="1">
      <alignment horizontal="center" vertical="center"/>
    </xf>
    <xf numFmtId="0" fontId="50" fillId="0" borderId="0" xfId="0" applyFont="1" applyAlignment="1">
      <alignment horizontal="right" vertical="center"/>
    </xf>
    <xf numFmtId="177" fontId="50" fillId="0" borderId="0" xfId="0" applyNumberFormat="1" applyFont="1">
      <alignment vertical="center"/>
    </xf>
    <xf numFmtId="179" fontId="50" fillId="0" borderId="0" xfId="0" applyNumberFormat="1" applyFont="1">
      <alignment vertical="center"/>
    </xf>
    <xf numFmtId="0" fontId="50" fillId="0" borderId="14" xfId="0" applyFont="1" applyBorder="1" applyAlignment="1">
      <alignment vertical="center" wrapText="1"/>
    </xf>
    <xf numFmtId="0" fontId="50" fillId="0" borderId="10" xfId="0" applyFont="1" applyBorder="1">
      <alignment vertical="center"/>
    </xf>
    <xf numFmtId="0" fontId="50" fillId="0" borderId="15" xfId="0" applyFont="1" applyBorder="1">
      <alignment vertical="center"/>
    </xf>
    <xf numFmtId="0" fontId="50" fillId="0" borderId="10" xfId="1" applyFont="1" applyBorder="1">
      <alignment vertical="center"/>
    </xf>
    <xf numFmtId="0" fontId="50" fillId="0" borderId="10" xfId="1" applyFont="1" applyBorder="1" applyAlignment="1">
      <alignment horizontal="center" vertical="center"/>
    </xf>
    <xf numFmtId="0" fontId="0" fillId="0" borderId="3" xfId="0" applyBorder="1">
      <alignment vertical="center"/>
    </xf>
    <xf numFmtId="0" fontId="50" fillId="0" borderId="0" xfId="0" applyFont="1" applyAlignment="1">
      <alignment horizontal="left" vertical="center"/>
    </xf>
    <xf numFmtId="0" fontId="15" fillId="0" borderId="0" xfId="0" applyFont="1" applyAlignment="1">
      <alignment horizontal="right" vertical="center"/>
    </xf>
    <xf numFmtId="180" fontId="15" fillId="0" borderId="0" xfId="1" applyNumberFormat="1" applyFont="1">
      <alignment vertical="center"/>
    </xf>
    <xf numFmtId="0" fontId="0" fillId="0" borderId="5" xfId="0" applyBorder="1">
      <alignment vertical="center"/>
    </xf>
    <xf numFmtId="0" fontId="50" fillId="0" borderId="5" xfId="0" applyFont="1" applyBorder="1" applyAlignment="1">
      <alignment horizontal="center" vertical="center"/>
    </xf>
    <xf numFmtId="0" fontId="26" fillId="0" borderId="0" xfId="0" applyFont="1">
      <alignment vertical="center"/>
    </xf>
    <xf numFmtId="0" fontId="50" fillId="0" borderId="24" xfId="0" applyFont="1" applyBorder="1" applyAlignment="1">
      <alignment horizontal="center" vertical="center"/>
    </xf>
    <xf numFmtId="0" fontId="0" fillId="0" borderId="15" xfId="0" applyBorder="1">
      <alignment vertical="center"/>
    </xf>
    <xf numFmtId="176" fontId="10" fillId="0" borderId="6" xfId="2" applyNumberFormat="1" applyFont="1" applyBorder="1" applyAlignment="1">
      <alignment vertical="center" wrapText="1"/>
    </xf>
    <xf numFmtId="0" fontId="15" fillId="0" borderId="0" xfId="0" applyFont="1">
      <alignment vertical="center"/>
    </xf>
    <xf numFmtId="0" fontId="50" fillId="12" borderId="0" xfId="0" applyFont="1" applyFill="1">
      <alignment vertical="center"/>
    </xf>
    <xf numFmtId="0" fontId="4" fillId="5" borderId="8" xfId="2" applyFont="1" applyFill="1" applyBorder="1" applyAlignment="1">
      <alignment horizontal="center" vertical="center" wrapText="1"/>
    </xf>
    <xf numFmtId="180" fontId="50" fillId="0" borderId="9" xfId="0" applyNumberFormat="1" applyFont="1" applyBorder="1">
      <alignment vertical="center"/>
    </xf>
    <xf numFmtId="180" fontId="50" fillId="0" borderId="10" xfId="0" applyNumberFormat="1" applyFont="1" applyBorder="1">
      <alignment vertical="center"/>
    </xf>
    <xf numFmtId="0" fontId="1" fillId="4" borderId="19" xfId="1" applyFill="1" applyBorder="1">
      <alignment vertical="center"/>
    </xf>
    <xf numFmtId="180" fontId="19" fillId="2" borderId="2" xfId="2" applyNumberFormat="1" applyFont="1" applyFill="1" applyBorder="1" applyAlignment="1">
      <alignment horizontal="right" vertical="center" wrapText="1"/>
    </xf>
    <xf numFmtId="41" fontId="4" fillId="0" borderId="5" xfId="2" applyNumberFormat="1" applyFont="1" applyBorder="1" applyAlignment="1">
      <alignment horizontal="right" vertical="center" wrapText="1"/>
    </xf>
    <xf numFmtId="0" fontId="50" fillId="0" borderId="31" xfId="0" applyFont="1" applyBorder="1" applyAlignment="1">
      <alignment horizontal="right" vertical="center"/>
    </xf>
    <xf numFmtId="0" fontId="53" fillId="0" borderId="31" xfId="0" applyFont="1" applyBorder="1">
      <alignment vertical="center"/>
    </xf>
    <xf numFmtId="0" fontId="50" fillId="2" borderId="10" xfId="1" applyFont="1" applyFill="1" applyBorder="1" applyAlignment="1">
      <alignment vertical="center" shrinkToFit="1"/>
    </xf>
    <xf numFmtId="0" fontId="50" fillId="0" borderId="3" xfId="1" applyFont="1" applyBorder="1">
      <alignment vertical="center"/>
    </xf>
    <xf numFmtId="0" fontId="15" fillId="0" borderId="0" xfId="0" applyFont="1" applyAlignment="1">
      <alignment horizontal="center" vertical="center"/>
    </xf>
    <xf numFmtId="41" fontId="53" fillId="0" borderId="0" xfId="3" applyNumberFormat="1" applyFont="1" applyFill="1" applyBorder="1" applyAlignment="1">
      <alignment horizontal="right" vertical="center"/>
    </xf>
    <xf numFmtId="0" fontId="53" fillId="0" borderId="0" xfId="0" applyFont="1">
      <alignment vertical="center"/>
    </xf>
    <xf numFmtId="41" fontId="4" fillId="2" borderId="5" xfId="2" applyNumberFormat="1" applyFont="1" applyFill="1" applyBorder="1" applyAlignment="1">
      <alignment horizontal="right" vertical="center"/>
    </xf>
    <xf numFmtId="0" fontId="33" fillId="0" borderId="10" xfId="1" applyFont="1" applyBorder="1" applyAlignment="1">
      <alignment horizontal="center" vertical="center"/>
    </xf>
    <xf numFmtId="0" fontId="6" fillId="0" borderId="10" xfId="1" applyFont="1" applyBorder="1" applyAlignment="1">
      <alignment horizontal="left" vertical="center" wrapText="1"/>
    </xf>
    <xf numFmtId="0" fontId="32" fillId="0" borderId="10" xfId="1" applyFont="1" applyBorder="1" applyAlignment="1">
      <alignment horizontal="center" vertical="center"/>
    </xf>
    <xf numFmtId="0" fontId="4" fillId="0" borderId="10" xfId="1" applyFont="1" applyBorder="1" applyAlignment="1">
      <alignment horizontal="center" vertical="center" wrapText="1"/>
    </xf>
    <xf numFmtId="0" fontId="18" fillId="0" borderId="15" xfId="0" applyFont="1" applyBorder="1">
      <alignment vertical="center"/>
    </xf>
    <xf numFmtId="41" fontId="6" fillId="2" borderId="9" xfId="1" applyNumberFormat="1" applyFont="1" applyFill="1" applyBorder="1" applyAlignment="1">
      <alignment horizontal="right" vertical="center"/>
    </xf>
    <xf numFmtId="180" fontId="11" fillId="2" borderId="2" xfId="2" applyNumberFormat="1" applyFont="1" applyFill="1" applyBorder="1" applyAlignment="1">
      <alignment horizontal="right" vertical="center"/>
    </xf>
    <xf numFmtId="181" fontId="50" fillId="0" borderId="15" xfId="0" applyNumberFormat="1" applyFont="1" applyBorder="1" applyAlignment="1">
      <alignment horizontal="center" vertical="center"/>
    </xf>
    <xf numFmtId="49" fontId="4" fillId="0" borderId="1" xfId="2" applyNumberFormat="1" applyFont="1" applyBorder="1" applyAlignment="1">
      <alignment horizontal="center" vertical="center" wrapText="1"/>
    </xf>
    <xf numFmtId="3" fontId="50" fillId="2" borderId="10" xfId="1" applyNumberFormat="1" applyFont="1" applyFill="1" applyBorder="1" applyAlignment="1">
      <alignment vertical="center" shrinkToFit="1"/>
    </xf>
    <xf numFmtId="0" fontId="32" fillId="5" borderId="1" xfId="2" applyFont="1" applyFill="1" applyBorder="1" applyAlignment="1">
      <alignment horizontal="center" vertical="center"/>
    </xf>
    <xf numFmtId="0" fontId="4" fillId="0" borderId="0" xfId="1" applyFont="1" applyAlignment="1">
      <alignment vertical="top"/>
    </xf>
    <xf numFmtId="49" fontId="4" fillId="5" borderId="1" xfId="2" applyNumberFormat="1" applyFont="1" applyFill="1" applyBorder="1" applyAlignment="1">
      <alignment horizontal="center" vertical="center" wrapText="1"/>
    </xf>
    <xf numFmtId="177" fontId="4" fillId="2" borderId="2" xfId="2" applyNumberFormat="1" applyFont="1" applyFill="1" applyBorder="1" applyAlignment="1">
      <alignment horizontal="right" vertical="center"/>
    </xf>
    <xf numFmtId="0" fontId="18" fillId="4" borderId="19" xfId="0" applyFont="1" applyFill="1" applyBorder="1" applyAlignment="1">
      <alignment horizontal="center" vertical="center" shrinkToFit="1"/>
    </xf>
    <xf numFmtId="0" fontId="50" fillId="5" borderId="0" xfId="0" applyFont="1" applyFill="1">
      <alignment vertical="center"/>
    </xf>
    <xf numFmtId="0" fontId="0" fillId="8" borderId="1" xfId="0" applyFill="1" applyBorder="1" applyAlignment="1">
      <alignment horizontal="center" vertical="center" wrapText="1"/>
    </xf>
    <xf numFmtId="49" fontId="0" fillId="6" borderId="2" xfId="0" applyNumberFormat="1" applyFill="1" applyBorder="1" applyAlignment="1">
      <alignment vertical="center" wrapText="1"/>
    </xf>
    <xf numFmtId="0" fontId="0" fillId="0" borderId="4" xfId="0" applyBorder="1" applyAlignment="1">
      <alignment horizontal="center" vertical="center" wrapText="1"/>
    </xf>
    <xf numFmtId="41" fontId="0" fillId="0" borderId="1" xfId="0" applyNumberFormat="1" applyBorder="1" applyAlignment="1">
      <alignment horizontal="center" vertical="center" wrapText="1"/>
    </xf>
    <xf numFmtId="0" fontId="50" fillId="0" borderId="17" xfId="0" applyFont="1" applyBorder="1">
      <alignment vertical="center"/>
    </xf>
    <xf numFmtId="0" fontId="50" fillId="0" borderId="18" xfId="0" applyFont="1" applyBorder="1">
      <alignment vertical="center"/>
    </xf>
    <xf numFmtId="49" fontId="0" fillId="8" borderId="1" xfId="0" applyNumberFormat="1" applyFill="1" applyBorder="1" applyAlignment="1">
      <alignment horizontal="center" vertical="center" wrapText="1"/>
    </xf>
    <xf numFmtId="0" fontId="40" fillId="0" borderId="44" xfId="0" applyFont="1" applyBorder="1" applyAlignment="1">
      <alignment vertical="center" wrapText="1"/>
    </xf>
    <xf numFmtId="180" fontId="15" fillId="0" borderId="0" xfId="1" applyNumberFormat="1" applyFont="1" applyAlignment="1">
      <alignment vertical="center" shrinkToFit="1"/>
    </xf>
    <xf numFmtId="9" fontId="52" fillId="0" borderId="0" xfId="4" applyFont="1" applyBorder="1" applyAlignment="1">
      <alignment horizontal="center" vertical="center"/>
    </xf>
    <xf numFmtId="0" fontId="50" fillId="0" borderId="0" xfId="0" applyFont="1" applyAlignment="1">
      <alignment horizontal="center" vertical="center"/>
    </xf>
    <xf numFmtId="0" fontId="15" fillId="5" borderId="0" xfId="0" applyFont="1" applyFill="1">
      <alignment vertical="center"/>
    </xf>
    <xf numFmtId="0" fontId="15" fillId="12" borderId="0" xfId="0" applyFont="1" applyFill="1">
      <alignment vertical="center"/>
    </xf>
    <xf numFmtId="49" fontId="26" fillId="0" borderId="0" xfId="0" applyNumberFormat="1" applyFont="1" applyAlignment="1">
      <alignment horizontal="center" vertical="center"/>
    </xf>
    <xf numFmtId="0" fontId="52" fillId="0" borderId="0" xfId="0" applyFont="1">
      <alignment vertical="center"/>
    </xf>
    <xf numFmtId="0" fontId="50" fillId="14" borderId="0" xfId="0" applyFont="1" applyFill="1">
      <alignment vertical="center"/>
    </xf>
    <xf numFmtId="179" fontId="15" fillId="5" borderId="0" xfId="0" applyNumberFormat="1" applyFont="1" applyFill="1">
      <alignment vertical="center"/>
    </xf>
    <xf numFmtId="0" fontId="4" fillId="0" borderId="10" xfId="2" applyFont="1" applyBorder="1" applyAlignment="1">
      <alignment horizontal="left" vertical="center" shrinkToFit="1"/>
    </xf>
    <xf numFmtId="180" fontId="19" fillId="0" borderId="10" xfId="2" applyNumberFormat="1" applyFont="1" applyBorder="1" applyAlignment="1">
      <alignment horizontal="right" vertical="center" wrapText="1"/>
    </xf>
    <xf numFmtId="0" fontId="4" fillId="5" borderId="6" xfId="2" applyFont="1" applyFill="1" applyBorder="1" applyAlignment="1">
      <alignment vertical="center" textRotation="255" wrapText="1"/>
    </xf>
    <xf numFmtId="0" fontId="29" fillId="0" borderId="0" xfId="1" applyFont="1" applyAlignment="1">
      <alignment horizontal="right" vertical="center"/>
    </xf>
    <xf numFmtId="0" fontId="25" fillId="0" borderId="0" xfId="2" applyFont="1" applyAlignment="1">
      <alignment horizontal="left"/>
    </xf>
    <xf numFmtId="176" fontId="58" fillId="0" borderId="0" xfId="2" applyNumberFormat="1" applyFont="1" applyAlignment="1">
      <alignment vertical="top"/>
    </xf>
    <xf numFmtId="0" fontId="59" fillId="0" borderId="0" xfId="2" applyFont="1" applyAlignment="1">
      <alignment vertical="top"/>
    </xf>
    <xf numFmtId="0" fontId="29" fillId="0" borderId="0" xfId="1" applyFont="1">
      <alignment vertical="center"/>
    </xf>
    <xf numFmtId="0" fontId="40" fillId="0" borderId="10" xfId="0" applyFont="1" applyBorder="1">
      <alignment vertical="center"/>
    </xf>
    <xf numFmtId="0" fontId="25" fillId="0" borderId="10" xfId="1" applyFont="1" applyBorder="1">
      <alignment vertical="center"/>
    </xf>
    <xf numFmtId="181" fontId="50" fillId="0" borderId="5" xfId="0" applyNumberFormat="1" applyFont="1" applyBorder="1" applyAlignment="1">
      <alignment horizontal="center" vertical="center"/>
    </xf>
    <xf numFmtId="0" fontId="50" fillId="0" borderId="11" xfId="0" applyFont="1" applyBorder="1">
      <alignment vertical="center"/>
    </xf>
    <xf numFmtId="0" fontId="50" fillId="0" borderId="14" xfId="0" applyFont="1" applyBorder="1">
      <alignment vertical="center"/>
    </xf>
    <xf numFmtId="0" fontId="57" fillId="0" borderId="0" xfId="1" applyFont="1">
      <alignment vertical="center"/>
    </xf>
    <xf numFmtId="0" fontId="4" fillId="0" borderId="15" xfId="1" applyFont="1" applyBorder="1" applyAlignment="1">
      <alignment wrapText="1"/>
    </xf>
    <xf numFmtId="0" fontId="4" fillId="0" borderId="1" xfId="2" applyFont="1" applyBorder="1" applyAlignment="1">
      <alignment horizontal="center" vertical="center" wrapText="1"/>
    </xf>
    <xf numFmtId="0" fontId="35" fillId="0" borderId="1" xfId="2" applyFont="1" applyBorder="1" applyAlignment="1">
      <alignment horizontal="center" vertical="center" wrapText="1"/>
    </xf>
    <xf numFmtId="0" fontId="25" fillId="0" borderId="4" xfId="2" applyFont="1" applyBorder="1" applyAlignment="1">
      <alignment horizontal="center" vertical="center" wrapText="1"/>
    </xf>
    <xf numFmtId="0" fontId="26" fillId="4" borderId="19" xfId="1" applyFont="1" applyFill="1" applyBorder="1" applyAlignment="1">
      <alignment horizontal="center" vertical="center"/>
    </xf>
    <xf numFmtId="0" fontId="64" fillId="0" borderId="2" xfId="1" applyFont="1" applyBorder="1" applyAlignment="1">
      <alignment horizontal="center" vertical="center"/>
    </xf>
    <xf numFmtId="0" fontId="4" fillId="5" borderId="3" xfId="2" applyFont="1" applyFill="1" applyBorder="1" applyAlignment="1">
      <alignment horizontal="left" vertical="center" shrinkToFit="1"/>
    </xf>
    <xf numFmtId="178" fontId="21" fillId="5" borderId="3" xfId="2" applyNumberFormat="1" applyFont="1" applyFill="1" applyBorder="1" applyAlignment="1">
      <alignment horizontal="left" vertical="center" wrapText="1"/>
    </xf>
    <xf numFmtId="0" fontId="4" fillId="5" borderId="18" xfId="2" applyFont="1" applyFill="1" applyBorder="1" applyAlignment="1">
      <alignment horizontal="left"/>
    </xf>
    <xf numFmtId="0" fontId="8" fillId="0" borderId="1" xfId="1" applyFont="1" applyBorder="1" applyAlignment="1">
      <alignment horizontal="center" vertical="center"/>
    </xf>
    <xf numFmtId="0" fontId="4" fillId="0" borderId="13" xfId="2" applyFont="1" applyBorder="1" applyAlignment="1">
      <alignment horizontal="center" vertical="center" wrapText="1"/>
    </xf>
    <xf numFmtId="178" fontId="4" fillId="5" borderId="14" xfId="2" applyNumberFormat="1" applyFont="1" applyFill="1" applyBorder="1" applyAlignment="1">
      <alignment horizontal="left" vertical="center" wrapText="1"/>
    </xf>
    <xf numFmtId="178" fontId="4" fillId="0" borderId="14" xfId="2" applyNumberFormat="1" applyFont="1" applyBorder="1" applyAlignment="1">
      <alignment horizontal="left" vertical="center" wrapText="1"/>
    </xf>
    <xf numFmtId="0" fontId="4" fillId="0" borderId="11" xfId="2" applyFont="1" applyBorder="1" applyAlignment="1">
      <alignment horizontal="center" vertical="center" wrapText="1"/>
    </xf>
    <xf numFmtId="178" fontId="4" fillId="0" borderId="11" xfId="2" applyNumberFormat="1" applyFont="1" applyBorder="1" applyAlignment="1">
      <alignment horizontal="left" vertical="center" wrapText="1"/>
    </xf>
    <xf numFmtId="178" fontId="4" fillId="5" borderId="3" xfId="2" applyNumberFormat="1" applyFont="1" applyFill="1" applyBorder="1" applyAlignment="1">
      <alignment horizontal="left" vertical="center" wrapText="1"/>
    </xf>
    <xf numFmtId="0" fontId="4" fillId="0" borderId="4" xfId="2" applyFont="1" applyBorder="1" applyAlignment="1">
      <alignment horizontal="center" vertical="center" wrapText="1"/>
    </xf>
    <xf numFmtId="41" fontId="25" fillId="4" borderId="19" xfId="2" applyNumberFormat="1" applyFont="1" applyFill="1" applyBorder="1" applyAlignment="1">
      <alignment horizontal="center" vertical="center" wrapText="1"/>
    </xf>
    <xf numFmtId="41" fontId="57" fillId="0" borderId="3" xfId="1" applyNumberFormat="1" applyFont="1" applyBorder="1" applyAlignment="1">
      <alignment horizontal="center" vertical="center"/>
    </xf>
    <xf numFmtId="0" fontId="66" fillId="0" borderId="0" xfId="1" applyFont="1">
      <alignment vertical="center"/>
    </xf>
    <xf numFmtId="0" fontId="67" fillId="0" borderId="0" xfId="1" applyFont="1">
      <alignment vertical="center"/>
    </xf>
    <xf numFmtId="0" fontId="56" fillId="0" borderId="0" xfId="0" applyFont="1">
      <alignment vertical="center"/>
    </xf>
    <xf numFmtId="178" fontId="4" fillId="2" borderId="0" xfId="2" applyNumberFormat="1" applyFont="1" applyFill="1" applyAlignment="1">
      <alignment horizontal="right" vertical="center" wrapText="1"/>
    </xf>
    <xf numFmtId="0" fontId="4" fillId="0" borderId="5" xfId="2" applyFont="1" applyBorder="1" applyAlignment="1">
      <alignment horizontal="right" vertical="center" wrapText="1"/>
    </xf>
    <xf numFmtId="0" fontId="21" fillId="0" borderId="3" xfId="2" applyFont="1" applyBorder="1" applyAlignment="1">
      <alignment horizontal="center" vertical="center" wrapText="1"/>
    </xf>
    <xf numFmtId="0" fontId="4" fillId="0" borderId="15" xfId="2" applyFont="1" applyBorder="1" applyAlignment="1">
      <alignment horizontal="right" vertical="center" wrapText="1"/>
    </xf>
    <xf numFmtId="0" fontId="21" fillId="0" borderId="14" xfId="2" applyFont="1" applyBorder="1" applyAlignment="1">
      <alignment horizontal="center" vertical="center" wrapText="1"/>
    </xf>
    <xf numFmtId="49" fontId="65" fillId="0" borderId="2" xfId="2" applyNumberFormat="1" applyFont="1" applyBorder="1" applyAlignment="1">
      <alignment horizontal="center" vertical="center" wrapText="1"/>
    </xf>
    <xf numFmtId="0" fontId="65" fillId="0" borderId="1" xfId="1" applyFont="1" applyBorder="1" applyAlignment="1">
      <alignment horizontal="center" vertical="center" wrapText="1"/>
    </xf>
    <xf numFmtId="0" fontId="32" fillId="4" borderId="19" xfId="2" applyFont="1" applyFill="1" applyBorder="1" applyAlignment="1">
      <alignment horizontal="center" vertical="center" wrapText="1"/>
    </xf>
    <xf numFmtId="0" fontId="46" fillId="5" borderId="0" xfId="2" applyFont="1" applyFill="1" applyAlignment="1">
      <alignment horizontal="center" vertical="center" wrapText="1"/>
    </xf>
    <xf numFmtId="0" fontId="61" fillId="5" borderId="3" xfId="0" applyFont="1" applyFill="1" applyBorder="1" applyAlignment="1">
      <alignment horizontal="left" vertical="center"/>
    </xf>
    <xf numFmtId="0" fontId="64" fillId="4" borderId="19" xfId="1" applyFont="1" applyFill="1" applyBorder="1">
      <alignment vertical="center"/>
    </xf>
    <xf numFmtId="0" fontId="6" fillId="0" borderId="9" xfId="2" applyFont="1" applyBorder="1" applyAlignment="1">
      <alignment horizontal="center" vertical="center" wrapText="1"/>
    </xf>
    <xf numFmtId="41" fontId="4" fillId="2" borderId="13" xfId="2" applyNumberFormat="1" applyFont="1" applyFill="1" applyBorder="1" applyAlignment="1">
      <alignment horizontal="right" vertical="center"/>
    </xf>
    <xf numFmtId="0" fontId="6" fillId="0" borderId="50" xfId="2" applyFont="1" applyBorder="1" applyAlignment="1">
      <alignment horizontal="center" vertical="center" wrapText="1"/>
    </xf>
    <xf numFmtId="178" fontId="4" fillId="0" borderId="15" xfId="2" applyNumberFormat="1" applyFont="1" applyBorder="1" applyAlignment="1">
      <alignment horizontal="left" shrinkToFit="1"/>
    </xf>
    <xf numFmtId="178" fontId="4" fillId="0" borderId="5" xfId="2" applyNumberFormat="1" applyFont="1" applyBorder="1" applyAlignment="1">
      <alignment horizontal="left" vertical="center" shrinkToFit="1"/>
    </xf>
    <xf numFmtId="178" fontId="4" fillId="0" borderId="3" xfId="2" applyNumberFormat="1" applyFont="1" applyBorder="1" applyAlignment="1">
      <alignment horizontal="left" vertical="center" shrinkToFit="1"/>
    </xf>
    <xf numFmtId="178" fontId="4" fillId="5" borderId="3" xfId="2" applyNumberFormat="1" applyFont="1" applyFill="1" applyBorder="1" applyAlignment="1">
      <alignment horizontal="left" vertical="center" shrinkToFit="1"/>
    </xf>
    <xf numFmtId="0" fontId="64" fillId="5" borderId="3" xfId="2" applyFont="1" applyFill="1" applyBorder="1" applyAlignment="1">
      <alignment horizontal="left" vertical="center" shrinkToFit="1"/>
    </xf>
    <xf numFmtId="0" fontId="45" fillId="0" borderId="0" xfId="0" applyFont="1" applyAlignment="1">
      <alignment horizontal="left" vertical="center"/>
    </xf>
    <xf numFmtId="0" fontId="25" fillId="0" borderId="19" xfId="1" applyFont="1" applyBorder="1" applyAlignment="1">
      <alignment horizontal="center" vertical="center" wrapText="1"/>
    </xf>
    <xf numFmtId="49" fontId="4" fillId="5" borderId="3" xfId="2" applyNumberFormat="1" applyFont="1" applyFill="1" applyBorder="1" applyAlignment="1">
      <alignment horizontal="center" vertical="center" wrapText="1"/>
    </xf>
    <xf numFmtId="41" fontId="4" fillId="5" borderId="2" xfId="2" applyNumberFormat="1" applyFont="1" applyFill="1" applyBorder="1" applyAlignment="1">
      <alignment horizontal="right" vertical="center"/>
    </xf>
    <xf numFmtId="0" fontId="4" fillId="5" borderId="5" xfId="2" applyFont="1" applyFill="1" applyBorder="1" applyAlignment="1">
      <alignment vertical="center"/>
    </xf>
    <xf numFmtId="0" fontId="4" fillId="5" borderId="5" xfId="2" applyFont="1" applyFill="1" applyBorder="1" applyAlignment="1">
      <alignment horizontal="left" vertical="center"/>
    </xf>
    <xf numFmtId="0" fontId="25" fillId="4" borderId="19" xfId="2" applyFont="1" applyFill="1" applyBorder="1" applyAlignment="1">
      <alignment horizontal="center" vertical="center" wrapText="1"/>
    </xf>
    <xf numFmtId="0" fontId="4" fillId="4" borderId="19" xfId="2" applyFont="1" applyFill="1" applyBorder="1" applyAlignment="1">
      <alignment horizontal="center" vertical="center" wrapText="1"/>
    </xf>
    <xf numFmtId="181" fontId="50" fillId="0" borderId="15" xfId="0" applyNumberFormat="1" applyFont="1" applyBorder="1">
      <alignment vertical="center"/>
    </xf>
    <xf numFmtId="41" fontId="4" fillId="4" borderId="2" xfId="2" applyNumberFormat="1" applyFont="1" applyFill="1" applyBorder="1" applyAlignment="1">
      <alignment horizontal="center" vertical="center"/>
    </xf>
    <xf numFmtId="0" fontId="65" fillId="0" borderId="5" xfId="1" applyFont="1" applyBorder="1" applyAlignment="1">
      <alignment horizontal="center" vertical="center" wrapText="1"/>
    </xf>
    <xf numFmtId="0" fontId="52" fillId="0" borderId="5" xfId="0" applyFont="1" applyBorder="1" applyAlignment="1">
      <alignment horizontal="center" vertical="center" shrinkToFit="1"/>
    </xf>
    <xf numFmtId="0" fontId="52" fillId="0" borderId="3" xfId="0" applyFont="1" applyBorder="1" applyAlignment="1">
      <alignment horizontal="center" vertical="center" shrinkToFit="1"/>
    </xf>
    <xf numFmtId="0" fontId="16" fillId="5" borderId="51" xfId="2" applyFont="1" applyFill="1" applyBorder="1" applyAlignment="1">
      <alignment horizontal="center" vertical="center" wrapText="1"/>
    </xf>
    <xf numFmtId="0" fontId="71" fillId="0" borderId="3" xfId="0" applyFont="1" applyBorder="1" applyAlignment="1">
      <alignment horizontal="center" vertical="center" wrapText="1"/>
    </xf>
    <xf numFmtId="41" fontId="16" fillId="2" borderId="2" xfId="2" applyNumberFormat="1" applyFont="1" applyFill="1" applyBorder="1" applyAlignment="1">
      <alignment horizontal="center" vertical="center"/>
    </xf>
    <xf numFmtId="0" fontId="17" fillId="0" borderId="3" xfId="1" applyFont="1" applyBorder="1">
      <alignment vertical="center"/>
    </xf>
    <xf numFmtId="41" fontId="16" fillId="2" borderId="2" xfId="2" applyNumberFormat="1" applyFont="1" applyFill="1" applyBorder="1" applyAlignment="1">
      <alignment horizontal="right" vertical="center"/>
    </xf>
    <xf numFmtId="0" fontId="16" fillId="0" borderId="3" xfId="2" applyFont="1" applyBorder="1" applyAlignment="1">
      <alignment horizontal="left" vertical="center" shrinkToFit="1"/>
    </xf>
    <xf numFmtId="181" fontId="50" fillId="16" borderId="1" xfId="0" applyNumberFormat="1" applyFont="1" applyFill="1" applyBorder="1" applyAlignment="1">
      <alignment horizontal="center" vertical="center"/>
    </xf>
    <xf numFmtId="0" fontId="52" fillId="0" borderId="15" xfId="0" applyFont="1" applyBorder="1" applyAlignment="1">
      <alignment horizontal="center" vertical="center" shrinkToFit="1"/>
    </xf>
    <xf numFmtId="0" fontId="52" fillId="0" borderId="14" xfId="0" applyFont="1" applyBorder="1" applyAlignment="1">
      <alignment horizontal="center" vertical="center" shrinkToFit="1"/>
    </xf>
    <xf numFmtId="0" fontId="72" fillId="0" borderId="0" xfId="0" applyFont="1">
      <alignment vertical="center"/>
    </xf>
    <xf numFmtId="3" fontId="50" fillId="15" borderId="5" xfId="1" applyNumberFormat="1" applyFont="1" applyFill="1" applyBorder="1" applyAlignment="1">
      <alignment vertical="center" shrinkToFit="1"/>
    </xf>
    <xf numFmtId="0" fontId="16" fillId="5" borderId="9" xfId="2" applyFont="1" applyFill="1" applyBorder="1" applyAlignment="1">
      <alignment vertical="center"/>
    </xf>
    <xf numFmtId="0" fontId="4" fillId="5" borderId="10" xfId="2" applyFont="1" applyFill="1" applyBorder="1" applyAlignment="1">
      <alignment vertical="center"/>
    </xf>
    <xf numFmtId="0" fontId="16" fillId="5" borderId="6" xfId="2" applyFont="1" applyFill="1" applyBorder="1" applyAlignment="1">
      <alignment horizontal="centerContinuous" vertical="center"/>
    </xf>
    <xf numFmtId="0" fontId="4" fillId="5" borderId="0" xfId="2" applyFont="1" applyFill="1" applyAlignment="1">
      <alignment horizontal="centerContinuous" vertical="center"/>
    </xf>
    <xf numFmtId="0" fontId="4" fillId="5" borderId="6" xfId="2" applyFont="1" applyFill="1" applyBorder="1" applyAlignment="1">
      <alignment vertical="center"/>
    </xf>
    <xf numFmtId="0" fontId="4" fillId="5" borderId="0" xfId="2" applyFont="1" applyFill="1" applyAlignment="1">
      <alignment vertical="center"/>
    </xf>
    <xf numFmtId="0" fontId="64" fillId="4" borderId="19" xfId="1" applyFont="1" applyFill="1" applyBorder="1" applyAlignment="1">
      <alignment horizontal="right" vertical="center"/>
    </xf>
    <xf numFmtId="0" fontId="75" fillId="5" borderId="0" xfId="2" applyFont="1" applyFill="1" applyAlignment="1">
      <alignment horizontal="right" vertical="center"/>
    </xf>
    <xf numFmtId="0" fontId="16" fillId="5" borderId="0" xfId="2" applyFont="1" applyFill="1" applyAlignment="1">
      <alignment horizontal="right" vertical="center"/>
    </xf>
    <xf numFmtId="181" fontId="50" fillId="0" borderId="5" xfId="0" applyNumberFormat="1" applyFont="1" applyBorder="1">
      <alignment vertical="center"/>
    </xf>
    <xf numFmtId="0" fontId="50" fillId="13" borderId="0" xfId="0" applyFont="1" applyFill="1">
      <alignment vertical="center"/>
    </xf>
    <xf numFmtId="0" fontId="76" fillId="0" borderId="0" xfId="0" applyFont="1">
      <alignment vertical="center"/>
    </xf>
    <xf numFmtId="38" fontId="40" fillId="0" borderId="1" xfId="3" applyFont="1" applyBorder="1" applyAlignment="1">
      <alignment vertical="center" wrapText="1"/>
    </xf>
    <xf numFmtId="0" fontId="4" fillId="5" borderId="13" xfId="1" applyFont="1" applyFill="1" applyBorder="1">
      <alignment vertical="center"/>
    </xf>
    <xf numFmtId="0" fontId="4" fillId="5" borderId="15" xfId="1" applyFont="1" applyFill="1" applyBorder="1">
      <alignment vertical="center"/>
    </xf>
    <xf numFmtId="0" fontId="78" fillId="0" borderId="5" xfId="0" applyFont="1" applyBorder="1">
      <alignment vertical="center"/>
    </xf>
    <xf numFmtId="0" fontId="16" fillId="0" borderId="0" xfId="1" applyFont="1">
      <alignment vertical="center"/>
    </xf>
    <xf numFmtId="0" fontId="50" fillId="0" borderId="32" xfId="0" applyFont="1" applyBorder="1" applyAlignment="1">
      <alignment horizontal="left" vertical="center"/>
    </xf>
    <xf numFmtId="177" fontId="50" fillId="0" borderId="33" xfId="0" applyNumberFormat="1" applyFont="1" applyBorder="1" applyAlignment="1">
      <alignment vertical="center" shrinkToFit="1"/>
    </xf>
    <xf numFmtId="177" fontId="50" fillId="0" borderId="34" xfId="0" applyNumberFormat="1" applyFont="1" applyBorder="1" applyAlignment="1">
      <alignment vertical="center" shrinkToFit="1"/>
    </xf>
    <xf numFmtId="0" fontId="50" fillId="0" borderId="33" xfId="0" applyFont="1" applyBorder="1" applyAlignment="1">
      <alignment horizontal="left" vertical="center"/>
    </xf>
    <xf numFmtId="0" fontId="50" fillId="0" borderId="34" xfId="0" applyFont="1" applyBorder="1" applyAlignment="1">
      <alignment horizontal="left" vertical="center"/>
    </xf>
    <xf numFmtId="0" fontId="50" fillId="0" borderId="35" xfId="0" applyFont="1" applyBorder="1" applyAlignment="1">
      <alignment horizontal="left" vertical="center"/>
    </xf>
    <xf numFmtId="0" fontId="50" fillId="0" borderId="7" xfId="0" applyFont="1" applyBorder="1" applyAlignment="1">
      <alignment horizontal="right" vertical="center"/>
    </xf>
    <xf numFmtId="0" fontId="50" fillId="0" borderId="6" xfId="0" applyFont="1" applyBorder="1" applyAlignment="1">
      <alignment horizontal="right" vertical="center"/>
    </xf>
    <xf numFmtId="177" fontId="50" fillId="0" borderId="39" xfId="0" applyNumberFormat="1" applyFont="1" applyBorder="1" applyAlignment="1">
      <alignment vertical="center" shrinkToFit="1"/>
    </xf>
    <xf numFmtId="177" fontId="50" fillId="0" borderId="40" xfId="0" applyNumberFormat="1" applyFont="1" applyBorder="1" applyAlignment="1">
      <alignment vertical="center" shrinkToFit="1"/>
    </xf>
    <xf numFmtId="177" fontId="50" fillId="0" borderId="41" xfId="0" applyNumberFormat="1" applyFont="1" applyBorder="1" applyAlignment="1">
      <alignment vertical="center" shrinkToFit="1"/>
    </xf>
    <xf numFmtId="0" fontId="50" fillId="0" borderId="0" xfId="0" applyFont="1" applyAlignment="1">
      <alignment horizontal="left" vertical="center"/>
    </xf>
    <xf numFmtId="0" fontId="50" fillId="0" borderId="12" xfId="0" applyFont="1" applyBorder="1" applyAlignment="1">
      <alignment horizontal="left" vertical="center"/>
    </xf>
    <xf numFmtId="0" fontId="15" fillId="0" borderId="42" xfId="0" applyFont="1" applyBorder="1" applyAlignment="1">
      <alignment horizontal="right" vertical="center"/>
    </xf>
    <xf numFmtId="0" fontId="15" fillId="0" borderId="43" xfId="0" applyFont="1" applyBorder="1" applyAlignment="1">
      <alignment horizontal="right" vertical="center"/>
    </xf>
    <xf numFmtId="0" fontId="15" fillId="0" borderId="22" xfId="0" applyFont="1" applyBorder="1" applyAlignment="1">
      <alignment horizontal="right" vertical="center"/>
    </xf>
    <xf numFmtId="180" fontId="15" fillId="0" borderId="16" xfId="1" applyNumberFormat="1" applyFont="1" applyBorder="1" applyAlignment="1">
      <alignment vertical="center" shrinkToFit="1"/>
    </xf>
    <xf numFmtId="180" fontId="15" fillId="0" borderId="17" xfId="1" applyNumberFormat="1" applyFont="1" applyBorder="1" applyAlignment="1">
      <alignment vertical="center" shrinkToFit="1"/>
    </xf>
    <xf numFmtId="180" fontId="15" fillId="0" borderId="18" xfId="1" applyNumberFormat="1" applyFont="1" applyBorder="1" applyAlignment="1">
      <alignment vertical="center" shrinkToFit="1"/>
    </xf>
    <xf numFmtId="9" fontId="52" fillId="0" borderId="16" xfId="4" applyFont="1" applyBorder="1" applyAlignment="1">
      <alignment horizontal="center" vertical="center"/>
    </xf>
    <xf numFmtId="9" fontId="52" fillId="0" borderId="17" xfId="4" applyFont="1" applyBorder="1" applyAlignment="1">
      <alignment horizontal="center" vertical="center"/>
    </xf>
    <xf numFmtId="38" fontId="55" fillId="0" borderId="17" xfId="3" applyFont="1" applyBorder="1" applyAlignment="1">
      <alignment horizontal="center" vertical="center"/>
    </xf>
    <xf numFmtId="0" fontId="50" fillId="5" borderId="4" xfId="0" applyFont="1" applyFill="1" applyBorder="1" applyAlignment="1">
      <alignment horizontal="center" vertical="center"/>
    </xf>
    <xf numFmtId="0" fontId="50" fillId="5" borderId="2" xfId="0" applyFont="1" applyFill="1" applyBorder="1" applyAlignment="1">
      <alignment horizontal="center" vertical="center"/>
    </xf>
    <xf numFmtId="0" fontId="50" fillId="5" borderId="5" xfId="0" applyFont="1" applyFill="1" applyBorder="1" applyAlignment="1">
      <alignment horizontal="center" vertical="center"/>
    </xf>
    <xf numFmtId="0" fontId="50" fillId="5" borderId="1" xfId="0" applyFont="1" applyFill="1" applyBorder="1" applyAlignment="1">
      <alignment horizontal="center" vertical="center"/>
    </xf>
    <xf numFmtId="0" fontId="50" fillId="0" borderId="9" xfId="0" applyFont="1" applyBorder="1" applyAlignment="1">
      <alignment horizontal="center" vertical="center" textRotation="255"/>
    </xf>
    <xf numFmtId="0" fontId="50" fillId="0" borderId="10" xfId="0" applyFont="1" applyBorder="1" applyAlignment="1">
      <alignment horizontal="center" vertical="center" textRotation="255"/>
    </xf>
    <xf numFmtId="0" fontId="50" fillId="0" borderId="11" xfId="0" applyFont="1" applyBorder="1" applyAlignment="1">
      <alignment horizontal="center" vertical="center" textRotation="255"/>
    </xf>
    <xf numFmtId="0" fontId="50" fillId="0" borderId="6" xfId="0" applyFont="1" applyBorder="1" applyAlignment="1">
      <alignment horizontal="center" vertical="center" textRotation="255"/>
    </xf>
    <xf numFmtId="0" fontId="50" fillId="0" borderId="0" xfId="0" applyFont="1" applyAlignment="1">
      <alignment horizontal="center" vertical="center" textRotation="255"/>
    </xf>
    <xf numFmtId="0" fontId="50" fillId="0" borderId="12" xfId="0" applyFont="1" applyBorder="1" applyAlignment="1">
      <alignment horizontal="center" vertical="center" textRotation="255"/>
    </xf>
    <xf numFmtId="0" fontId="50" fillId="0" borderId="13" xfId="0" applyFont="1" applyBorder="1" applyAlignment="1">
      <alignment horizontal="center" vertical="center" textRotation="255"/>
    </xf>
    <xf numFmtId="0" fontId="50" fillId="0" borderId="15" xfId="0" applyFont="1" applyBorder="1" applyAlignment="1">
      <alignment horizontal="center" vertical="center" textRotation="255"/>
    </xf>
    <xf numFmtId="0" fontId="50" fillId="0" borderId="14" xfId="0" applyFont="1" applyBorder="1" applyAlignment="1">
      <alignment horizontal="center" vertical="center" textRotation="255"/>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11" xfId="0" applyFont="1" applyBorder="1" applyAlignment="1">
      <alignment horizontal="left" vertical="center"/>
    </xf>
    <xf numFmtId="180" fontId="50" fillId="0" borderId="9" xfId="1" applyNumberFormat="1" applyFont="1" applyBorder="1" applyAlignment="1">
      <alignment vertical="center" shrinkToFit="1"/>
    </xf>
    <xf numFmtId="180" fontId="50" fillId="0" borderId="10" xfId="1" applyNumberFormat="1" applyFont="1" applyBorder="1" applyAlignment="1">
      <alignment vertical="center" shrinkToFit="1"/>
    </xf>
    <xf numFmtId="180" fontId="50" fillId="0" borderId="11" xfId="1" applyNumberFormat="1" applyFont="1" applyBorder="1" applyAlignment="1">
      <alignment vertical="center" shrinkToFit="1"/>
    </xf>
    <xf numFmtId="3" fontId="50" fillId="11" borderId="2" xfId="1" applyNumberFormat="1" applyFont="1" applyFill="1" applyBorder="1" applyAlignment="1">
      <alignment vertical="center" shrinkToFit="1"/>
    </xf>
    <xf numFmtId="3" fontId="50" fillId="11" borderId="5" xfId="1" applyNumberFormat="1" applyFont="1" applyFill="1" applyBorder="1" applyAlignment="1">
      <alignment vertical="center" shrinkToFit="1"/>
    </xf>
    <xf numFmtId="0" fontId="50" fillId="0" borderId="1" xfId="0" applyFont="1" applyBorder="1" applyAlignment="1">
      <alignment horizontal="left" vertical="center"/>
    </xf>
    <xf numFmtId="177" fontId="50" fillId="0" borderId="2" xfId="0" applyNumberFormat="1" applyFont="1" applyBorder="1" applyAlignment="1">
      <alignment vertical="center" shrinkToFit="1"/>
    </xf>
    <xf numFmtId="177" fontId="50" fillId="0" borderId="5" xfId="0" applyNumberFormat="1" applyFont="1" applyBorder="1" applyAlignment="1">
      <alignment vertical="center" shrinkToFit="1"/>
    </xf>
    <xf numFmtId="177" fontId="50" fillId="0" borderId="3" xfId="0" applyNumberFormat="1" applyFont="1" applyBorder="1" applyAlignment="1">
      <alignment vertical="center" shrinkToFit="1"/>
    </xf>
    <xf numFmtId="0" fontId="50" fillId="0" borderId="2" xfId="0" applyFont="1" applyBorder="1" applyAlignment="1">
      <alignment horizontal="left" vertical="center"/>
    </xf>
    <xf numFmtId="0" fontId="50" fillId="0" borderId="5" xfId="0" applyFont="1" applyBorder="1" applyAlignment="1">
      <alignment horizontal="left" vertical="center"/>
    </xf>
    <xf numFmtId="0" fontId="50" fillId="0" borderId="3" xfId="0" applyFont="1" applyBorder="1" applyAlignment="1">
      <alignment horizontal="left" vertical="center"/>
    </xf>
    <xf numFmtId="0" fontId="50" fillId="0" borderId="1" xfId="0" applyFont="1" applyBorder="1" applyAlignment="1">
      <alignment horizontal="right" vertical="center"/>
    </xf>
    <xf numFmtId="177" fontId="50" fillId="0" borderId="13" xfId="0" applyNumberFormat="1" applyFont="1" applyBorder="1" applyAlignment="1">
      <alignment vertical="center" shrinkToFit="1"/>
    </xf>
    <xf numFmtId="177" fontId="50" fillId="0" borderId="15" xfId="0" applyNumberFormat="1" applyFont="1" applyBorder="1" applyAlignment="1">
      <alignment vertical="center" shrinkToFit="1"/>
    </xf>
    <xf numFmtId="0" fontId="50" fillId="0" borderId="17" xfId="0" applyFont="1" applyBorder="1" applyAlignment="1">
      <alignment horizontal="center" vertical="center"/>
    </xf>
    <xf numFmtId="0" fontId="50" fillId="0" borderId="18" xfId="0" applyFont="1" applyBorder="1" applyAlignment="1">
      <alignment horizontal="center" vertical="center"/>
    </xf>
    <xf numFmtId="0" fontId="50" fillId="5" borderId="3" xfId="0" applyFont="1" applyFill="1" applyBorder="1" applyAlignment="1">
      <alignment horizontal="center" vertical="center"/>
    </xf>
    <xf numFmtId="180" fontId="50" fillId="0" borderId="2" xfId="1" applyNumberFormat="1" applyFont="1" applyBorder="1" applyAlignment="1">
      <alignment vertical="center" shrinkToFit="1"/>
    </xf>
    <xf numFmtId="180" fontId="50" fillId="0" borderId="5" xfId="1" applyNumberFormat="1" applyFont="1" applyBorder="1" applyAlignment="1">
      <alignment vertical="center" shrinkToFit="1"/>
    </xf>
    <xf numFmtId="180" fontId="50" fillId="0" borderId="3" xfId="1" applyNumberFormat="1" applyFont="1" applyBorder="1" applyAlignment="1">
      <alignment vertical="center" shrinkToFit="1"/>
    </xf>
    <xf numFmtId="0" fontId="50" fillId="0" borderId="2" xfId="0" applyFont="1" applyBorder="1" applyAlignment="1">
      <alignment horizontal="right" vertical="center"/>
    </xf>
    <xf numFmtId="0" fontId="50" fillId="0" borderId="5" xfId="0" applyFont="1" applyBorder="1" applyAlignment="1">
      <alignment horizontal="right" vertical="center"/>
    </xf>
    <xf numFmtId="0" fontId="50" fillId="0" borderId="3" xfId="0" applyFont="1" applyBorder="1" applyAlignment="1">
      <alignment horizontal="right" vertical="center"/>
    </xf>
    <xf numFmtId="0" fontId="26" fillId="0" borderId="0" xfId="0" applyFont="1" applyAlignment="1">
      <alignment horizontal="center" vertical="center" shrinkToFit="1"/>
    </xf>
    <xf numFmtId="0" fontId="26" fillId="13" borderId="0" xfId="0" applyFont="1" applyFill="1" applyAlignment="1">
      <alignment horizontal="center" vertical="center"/>
    </xf>
    <xf numFmtId="0" fontId="0" fillId="13" borderId="0" xfId="0" applyFill="1" applyAlignment="1">
      <alignment horizontal="center" vertical="center"/>
    </xf>
    <xf numFmtId="0" fontId="26" fillId="0" borderId="0" xfId="0" applyFont="1" applyAlignment="1">
      <alignment horizontal="right" vertical="center"/>
    </xf>
    <xf numFmtId="0" fontId="26" fillId="0" borderId="0" xfId="0" applyFont="1">
      <alignment vertical="center"/>
    </xf>
    <xf numFmtId="0" fontId="29" fillId="0" borderId="0" xfId="0" applyFont="1">
      <alignment vertical="center"/>
    </xf>
    <xf numFmtId="0" fontId="0" fillId="0" borderId="0" xfId="0">
      <alignment vertical="center"/>
    </xf>
    <xf numFmtId="180" fontId="50" fillId="0" borderId="2" xfId="0" applyNumberFormat="1" applyFont="1" applyBorder="1" applyAlignment="1">
      <alignment horizontal="right" vertical="center" shrinkToFit="1"/>
    </xf>
    <xf numFmtId="180" fontId="50" fillId="0" borderId="5" xfId="0" applyNumberFormat="1" applyFont="1" applyBorder="1" applyAlignment="1">
      <alignment horizontal="right" vertical="center" shrinkToFit="1"/>
    </xf>
    <xf numFmtId="180" fontId="50" fillId="0" borderId="3" xfId="0" applyNumberFormat="1" applyFont="1" applyBorder="1" applyAlignment="1">
      <alignment horizontal="right" vertical="center" shrinkToFit="1"/>
    </xf>
    <xf numFmtId="180" fontId="50" fillId="2" borderId="2" xfId="3" applyNumberFormat="1" applyFont="1" applyFill="1" applyBorder="1" applyAlignment="1">
      <alignment vertical="center" shrinkToFit="1"/>
    </xf>
    <xf numFmtId="180" fontId="50" fillId="2" borderId="5" xfId="3" applyNumberFormat="1" applyFont="1" applyFill="1" applyBorder="1" applyAlignment="1">
      <alignment vertical="center" shrinkToFit="1"/>
    </xf>
    <xf numFmtId="180" fontId="50" fillId="2" borderId="2" xfId="3" applyNumberFormat="1" applyFont="1" applyFill="1" applyBorder="1" applyAlignment="1">
      <alignment horizontal="right" vertical="center" shrinkToFit="1"/>
    </xf>
    <xf numFmtId="180" fontId="50" fillId="2" borderId="5" xfId="3" applyNumberFormat="1" applyFont="1" applyFill="1" applyBorder="1" applyAlignment="1">
      <alignment horizontal="right" vertical="center" shrinkToFit="1"/>
    </xf>
    <xf numFmtId="0" fontId="50" fillId="0" borderId="2" xfId="1" applyFont="1" applyBorder="1" applyAlignment="1">
      <alignment horizontal="left" vertical="center"/>
    </xf>
    <xf numFmtId="0" fontId="50" fillId="0" borderId="5" xfId="1" applyFont="1" applyBorder="1" applyAlignment="1">
      <alignment horizontal="left" vertical="center"/>
    </xf>
    <xf numFmtId="0" fontId="50" fillId="0" borderId="3" xfId="1" applyFont="1" applyBorder="1" applyAlignment="1">
      <alignment horizontal="left" vertical="center"/>
    </xf>
    <xf numFmtId="180" fontId="50" fillId="0" borderId="9" xfId="0" applyNumberFormat="1" applyFont="1" applyBorder="1" applyAlignment="1">
      <alignment vertical="center" shrinkToFit="1"/>
    </xf>
    <xf numFmtId="180" fontId="50" fillId="0" borderId="10" xfId="0" applyNumberFormat="1" applyFont="1" applyBorder="1" applyAlignment="1">
      <alignment vertical="center" shrinkToFit="1"/>
    </xf>
    <xf numFmtId="180" fontId="50" fillId="0" borderId="11" xfId="0" applyNumberFormat="1" applyFont="1" applyBorder="1" applyAlignment="1">
      <alignment vertical="center" shrinkToFit="1"/>
    </xf>
    <xf numFmtId="180" fontId="50" fillId="0" borderId="13" xfId="0" applyNumberFormat="1" applyFont="1" applyBorder="1" applyAlignment="1">
      <alignment vertical="center" shrinkToFit="1"/>
    </xf>
    <xf numFmtId="180" fontId="50" fillId="0" borderId="15" xfId="0" applyNumberFormat="1" applyFont="1" applyBorder="1" applyAlignment="1">
      <alignment vertical="center" shrinkToFit="1"/>
    </xf>
    <xf numFmtId="180" fontId="50" fillId="0" borderId="14" xfId="0" applyNumberFormat="1" applyFont="1" applyBorder="1" applyAlignment="1">
      <alignment vertical="center" shrinkToFit="1"/>
    </xf>
    <xf numFmtId="180" fontId="50" fillId="2" borderId="13" xfId="3" applyNumberFormat="1" applyFont="1" applyFill="1" applyBorder="1" applyAlignment="1">
      <alignment horizontal="right" vertical="center" shrinkToFit="1"/>
    </xf>
    <xf numFmtId="180" fontId="50" fillId="2" borderId="15" xfId="3" applyNumberFormat="1" applyFont="1" applyFill="1" applyBorder="1" applyAlignment="1">
      <alignment horizontal="right" vertical="center" shrinkToFit="1"/>
    </xf>
    <xf numFmtId="0" fontId="78" fillId="0" borderId="1" xfId="0" applyFont="1" applyBorder="1" applyAlignment="1">
      <alignment horizontal="left" vertical="center"/>
    </xf>
    <xf numFmtId="0" fontId="50" fillId="0" borderId="16"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28" fillId="0" borderId="24" xfId="0" applyFont="1" applyBorder="1" applyAlignment="1">
      <alignment horizontal="left" vertical="center"/>
    </xf>
    <xf numFmtId="0" fontId="28" fillId="0" borderId="25" xfId="0" applyFont="1" applyBorder="1" applyAlignment="1">
      <alignment horizontal="left" vertical="center"/>
    </xf>
    <xf numFmtId="0" fontId="28" fillId="0" borderId="27" xfId="0" applyFont="1" applyBorder="1" applyAlignment="1">
      <alignment horizontal="left" vertical="center"/>
    </xf>
    <xf numFmtId="0" fontId="28" fillId="0" borderId="28" xfId="0" applyFont="1" applyBorder="1" applyAlignment="1">
      <alignment horizontal="left" vertical="center"/>
    </xf>
    <xf numFmtId="0" fontId="50" fillId="13" borderId="24" xfId="0" applyFont="1" applyFill="1" applyBorder="1" applyAlignment="1">
      <alignment horizontal="center" vertical="center"/>
    </xf>
    <xf numFmtId="0" fontId="50" fillId="13" borderId="24" xfId="0" applyFont="1" applyFill="1" applyBorder="1">
      <alignment vertical="center"/>
    </xf>
    <xf numFmtId="0" fontId="15" fillId="0" borderId="16" xfId="0" applyFont="1" applyBorder="1" applyAlignment="1">
      <alignment horizontal="right" vertical="center"/>
    </xf>
    <xf numFmtId="0" fontId="15" fillId="0" borderId="17" xfId="0" applyFont="1" applyBorder="1" applyAlignment="1">
      <alignment horizontal="right" vertical="center"/>
    </xf>
    <xf numFmtId="180" fontId="50" fillId="0" borderId="33" xfId="0" applyNumberFormat="1" applyFont="1" applyBorder="1" applyAlignment="1">
      <alignment vertical="center" shrinkToFit="1"/>
    </xf>
    <xf numFmtId="180" fontId="50" fillId="0" borderId="34" xfId="0" applyNumberFormat="1" applyFont="1" applyBorder="1" applyAlignment="1">
      <alignment vertical="center" shrinkToFit="1"/>
    </xf>
    <xf numFmtId="0" fontId="50" fillId="0" borderId="13" xfId="0" applyFont="1" applyBorder="1" applyAlignment="1">
      <alignment horizontal="right" vertical="center"/>
    </xf>
    <xf numFmtId="0" fontId="50" fillId="0" borderId="15" xfId="0" applyFont="1" applyBorder="1" applyAlignment="1">
      <alignment horizontal="right" vertical="center"/>
    </xf>
    <xf numFmtId="0" fontId="50" fillId="13" borderId="0" xfId="0" applyFont="1" applyFill="1" applyAlignment="1">
      <alignment vertical="center" wrapText="1"/>
    </xf>
    <xf numFmtId="180" fontId="50" fillId="0" borderId="2" xfId="3" applyNumberFormat="1" applyFont="1" applyBorder="1" applyAlignment="1">
      <alignment horizontal="right" vertical="center" shrinkToFit="1"/>
    </xf>
    <xf numFmtId="180" fontId="50" fillId="0" borderId="5" xfId="3" applyNumberFormat="1" applyFont="1" applyBorder="1" applyAlignment="1">
      <alignment horizontal="right" vertical="center" shrinkToFit="1"/>
    </xf>
    <xf numFmtId="0" fontId="50" fillId="0" borderId="1" xfId="1" applyFont="1" applyBorder="1" applyAlignment="1">
      <alignment horizontal="right" vertical="center"/>
    </xf>
    <xf numFmtId="180" fontId="50" fillId="0" borderId="2" xfId="1" quotePrefix="1" applyNumberFormat="1" applyFont="1" applyBorder="1" applyAlignment="1">
      <alignment vertical="center" shrinkToFit="1"/>
    </xf>
    <xf numFmtId="0" fontId="52" fillId="0" borderId="5" xfId="0" applyFont="1" applyBorder="1" applyAlignment="1">
      <alignment horizontal="center" vertical="center" shrinkToFit="1"/>
    </xf>
    <xf numFmtId="0" fontId="52" fillId="0" borderId="3" xfId="0" applyFont="1" applyBorder="1" applyAlignment="1">
      <alignment horizontal="center" vertical="center" shrinkToFit="1"/>
    </xf>
    <xf numFmtId="0" fontId="50" fillId="0" borderId="13" xfId="0" applyFont="1" applyBorder="1" applyAlignment="1">
      <alignment horizontal="left" vertical="center"/>
    </xf>
    <xf numFmtId="0" fontId="50" fillId="0" borderId="15" xfId="0" applyFont="1" applyBorder="1" applyAlignment="1">
      <alignment horizontal="left" vertical="center"/>
    </xf>
    <xf numFmtId="0" fontId="50" fillId="0" borderId="14" xfId="0" applyFont="1" applyBorder="1" applyAlignment="1">
      <alignment horizontal="left" vertical="center"/>
    </xf>
    <xf numFmtId="180" fontId="50" fillId="0" borderId="3" xfId="3" applyNumberFormat="1" applyFont="1" applyBorder="1" applyAlignment="1">
      <alignment horizontal="right" vertical="center" shrinkToFit="1"/>
    </xf>
    <xf numFmtId="180" fontId="50" fillId="0" borderId="36" xfId="1" applyNumberFormat="1" applyFont="1" applyBorder="1" applyAlignment="1">
      <alignment vertical="center" shrinkToFit="1"/>
    </xf>
    <xf numFmtId="180" fontId="50" fillId="0" borderId="37" xfId="1" applyNumberFormat="1" applyFont="1" applyBorder="1" applyAlignment="1">
      <alignment vertical="center" shrinkToFit="1"/>
    </xf>
    <xf numFmtId="180" fontId="50" fillId="0" borderId="38" xfId="1" applyNumberFormat="1" applyFont="1" applyBorder="1" applyAlignment="1">
      <alignment vertical="center" shrinkToFit="1"/>
    </xf>
    <xf numFmtId="0" fontId="50" fillId="0" borderId="1" xfId="1" applyFont="1" applyBorder="1" applyAlignment="1">
      <alignment horizontal="left" vertical="center"/>
    </xf>
    <xf numFmtId="0" fontId="50" fillId="0" borderId="2" xfId="1" applyFont="1" applyBorder="1" applyAlignment="1">
      <alignment horizontal="right" vertical="center"/>
    </xf>
    <xf numFmtId="0" fontId="50" fillId="0" borderId="5" xfId="1" applyFont="1" applyBorder="1" applyAlignment="1">
      <alignment horizontal="right" vertical="center"/>
    </xf>
    <xf numFmtId="0" fontId="50" fillId="0" borderId="3" xfId="1" applyFont="1" applyBorder="1" applyAlignment="1">
      <alignment horizontal="right" vertical="center"/>
    </xf>
    <xf numFmtId="0" fontId="0" fillId="0" borderId="15" xfId="0" applyBorder="1">
      <alignment vertical="center"/>
    </xf>
    <xf numFmtId="0" fontId="0" fillId="0" borderId="14" xfId="0"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15" fillId="0" borderId="31" xfId="0" applyFont="1" applyBorder="1" applyAlignment="1">
      <alignment horizontal="center" vertical="center" wrapText="1"/>
    </xf>
    <xf numFmtId="41" fontId="53" fillId="0" borderId="31" xfId="3" applyNumberFormat="1" applyFont="1" applyFill="1" applyBorder="1" applyAlignment="1">
      <alignment horizontal="right" vertical="center"/>
    </xf>
    <xf numFmtId="0" fontId="50" fillId="0" borderId="0" xfId="0" applyFont="1" applyAlignment="1">
      <alignment horizontal="left" vertical="center" wrapText="1"/>
    </xf>
    <xf numFmtId="180" fontId="50" fillId="0" borderId="2" xfId="0" applyNumberFormat="1" applyFont="1" applyBorder="1" applyAlignment="1">
      <alignment vertical="center" shrinkToFit="1"/>
    </xf>
    <xf numFmtId="180" fontId="50" fillId="0" borderId="5" xfId="0" applyNumberFormat="1" applyFont="1" applyBorder="1" applyAlignment="1">
      <alignment vertical="center" shrinkToFit="1"/>
    </xf>
    <xf numFmtId="180" fontId="50" fillId="2" borderId="2" xfId="0" applyNumberFormat="1" applyFont="1" applyFill="1" applyBorder="1" applyAlignment="1">
      <alignment vertical="center" shrinkToFit="1"/>
    </xf>
    <xf numFmtId="180" fontId="50" fillId="2" borderId="5" xfId="0" applyNumberFormat="1" applyFont="1" applyFill="1" applyBorder="1" applyAlignment="1">
      <alignment vertical="center" shrinkToFit="1"/>
    </xf>
    <xf numFmtId="181" fontId="50" fillId="0" borderId="5" xfId="0" applyNumberFormat="1" applyFont="1" applyBorder="1" applyAlignment="1">
      <alignment horizontal="center" vertical="center"/>
    </xf>
    <xf numFmtId="0" fontId="15" fillId="0" borderId="31" xfId="0" applyFont="1" applyBorder="1" applyAlignment="1">
      <alignment horizontal="center" vertical="center"/>
    </xf>
    <xf numFmtId="0" fontId="50" fillId="0" borderId="9" xfId="0" applyFont="1" applyBorder="1" applyAlignment="1">
      <alignment vertical="center" wrapText="1"/>
    </xf>
    <xf numFmtId="0" fontId="50" fillId="0" borderId="10" xfId="0" applyFont="1" applyBorder="1">
      <alignment vertical="center"/>
    </xf>
    <xf numFmtId="0" fontId="50" fillId="0" borderId="11" xfId="0" applyFont="1" applyBorder="1">
      <alignment vertical="center"/>
    </xf>
    <xf numFmtId="0" fontId="50" fillId="0" borderId="13" xfId="0" applyFont="1" applyBorder="1">
      <alignment vertical="center"/>
    </xf>
    <xf numFmtId="0" fontId="50" fillId="0" borderId="15" xfId="0" applyFont="1" applyBorder="1">
      <alignment vertical="center"/>
    </xf>
    <xf numFmtId="0" fontId="50" fillId="0" borderId="14" xfId="0" applyFont="1" applyBorder="1">
      <alignment vertical="center"/>
    </xf>
    <xf numFmtId="0" fontId="73" fillId="0" borderId="9" xfId="0" applyFont="1" applyBorder="1" applyAlignment="1">
      <alignment horizontal="center" vertical="center" textRotation="255"/>
    </xf>
    <xf numFmtId="0" fontId="73" fillId="0" borderId="10" xfId="0" applyFont="1" applyBorder="1" applyAlignment="1">
      <alignment horizontal="center" vertical="center" textRotation="255"/>
    </xf>
    <xf numFmtId="0" fontId="73" fillId="0" borderId="11" xfId="0" applyFont="1" applyBorder="1" applyAlignment="1">
      <alignment horizontal="center" vertical="center" textRotation="255"/>
    </xf>
    <xf numFmtId="0" fontId="73" fillId="0" borderId="6" xfId="0" applyFont="1" applyBorder="1" applyAlignment="1">
      <alignment horizontal="center" vertical="center" textRotation="255"/>
    </xf>
    <xf numFmtId="0" fontId="73" fillId="0" borderId="0" xfId="0" applyFont="1" applyAlignment="1">
      <alignment horizontal="center" vertical="center" textRotation="255"/>
    </xf>
    <xf numFmtId="0" fontId="73" fillId="0" borderId="12" xfId="0" applyFont="1" applyBorder="1" applyAlignment="1">
      <alignment horizontal="center" vertical="center" textRotation="255"/>
    </xf>
    <xf numFmtId="0" fontId="73" fillId="0" borderId="13" xfId="0" applyFont="1" applyBorder="1" applyAlignment="1">
      <alignment horizontal="center" vertical="center" textRotation="255"/>
    </xf>
    <xf numFmtId="0" fontId="73" fillId="0" borderId="15" xfId="0" applyFont="1" applyBorder="1" applyAlignment="1">
      <alignment horizontal="center" vertical="center" textRotation="255"/>
    </xf>
    <xf numFmtId="0" fontId="73" fillId="0" borderId="14" xfId="0" applyFont="1" applyBorder="1" applyAlignment="1">
      <alignment horizontal="center" vertical="center" textRotation="255"/>
    </xf>
    <xf numFmtId="3" fontId="50" fillId="15" borderId="2" xfId="1" applyNumberFormat="1" applyFont="1" applyFill="1" applyBorder="1" applyAlignment="1">
      <alignment horizontal="right" vertical="center" shrinkToFit="1"/>
    </xf>
    <xf numFmtId="3" fontId="50" fillId="15" borderId="5" xfId="1" applyNumberFormat="1" applyFont="1" applyFill="1" applyBorder="1" applyAlignment="1">
      <alignment horizontal="right" vertical="center" shrinkToFit="1"/>
    </xf>
    <xf numFmtId="0" fontId="78" fillId="0" borderId="2" xfId="0" applyFont="1" applyBorder="1" applyAlignment="1">
      <alignment horizontal="left" vertical="center"/>
    </xf>
    <xf numFmtId="0" fontId="78" fillId="0" borderId="5" xfId="0" applyFont="1" applyBorder="1" applyAlignment="1">
      <alignment horizontal="left" vertical="center"/>
    </xf>
    <xf numFmtId="0" fontId="78" fillId="0" borderId="3" xfId="0" applyFont="1" applyBorder="1" applyAlignment="1">
      <alignment horizontal="left" vertical="center"/>
    </xf>
    <xf numFmtId="0" fontId="78" fillId="0" borderId="9" xfId="0" applyFont="1" applyBorder="1" applyAlignment="1">
      <alignment horizontal="left" vertical="center"/>
    </xf>
    <xf numFmtId="0" fontId="78" fillId="0" borderId="10" xfId="0" applyFont="1" applyBorder="1" applyAlignment="1">
      <alignment horizontal="left" vertical="center"/>
    </xf>
    <xf numFmtId="0" fontId="78" fillId="0" borderId="11" xfId="0" applyFont="1" applyBorder="1" applyAlignment="1">
      <alignment horizontal="left" vertical="center"/>
    </xf>
    <xf numFmtId="0" fontId="4" fillId="5" borderId="9" xfId="2" applyFont="1" applyFill="1" applyBorder="1" applyAlignment="1">
      <alignment horizontal="center" vertical="center" wrapText="1"/>
    </xf>
    <xf numFmtId="0" fontId="4" fillId="5" borderId="10" xfId="2" applyFont="1" applyFill="1" applyBorder="1" applyAlignment="1">
      <alignment horizontal="center" vertical="center" wrapText="1"/>
    </xf>
    <xf numFmtId="0" fontId="4" fillId="5" borderId="6" xfId="2" applyFont="1" applyFill="1" applyBorder="1" applyAlignment="1">
      <alignment horizontal="center" vertical="center" wrapText="1"/>
    </xf>
    <xf numFmtId="0" fontId="4" fillId="5" borderId="0" xfId="2" applyFont="1" applyFill="1" applyAlignment="1">
      <alignment horizontal="center" vertical="center" wrapText="1"/>
    </xf>
    <xf numFmtId="0" fontId="4" fillId="5" borderId="13" xfId="2" applyFont="1" applyFill="1" applyBorder="1" applyAlignment="1">
      <alignment horizontal="center" vertical="center" wrapText="1"/>
    </xf>
    <xf numFmtId="0" fontId="4" fillId="5" borderId="15" xfId="2" applyFont="1" applyFill="1" applyBorder="1" applyAlignment="1">
      <alignment horizontal="center" vertical="center" wrapText="1"/>
    </xf>
    <xf numFmtId="0" fontId="6" fillId="0" borderId="2" xfId="1" applyFont="1" applyBorder="1">
      <alignment vertical="center"/>
    </xf>
    <xf numFmtId="0" fontId="6" fillId="0" borderId="5" xfId="1" applyFont="1" applyBorder="1">
      <alignment vertical="center"/>
    </xf>
    <xf numFmtId="0" fontId="6" fillId="0" borderId="3" xfId="1" applyFont="1" applyBorder="1">
      <alignment vertical="center"/>
    </xf>
    <xf numFmtId="0" fontId="61" fillId="5" borderId="2" xfId="0" applyFont="1" applyFill="1" applyBorder="1" applyAlignment="1">
      <alignment horizontal="center" vertical="center" wrapText="1"/>
    </xf>
    <xf numFmtId="0" fontId="61" fillId="5" borderId="5" xfId="0" applyFont="1" applyFill="1" applyBorder="1" applyAlignment="1">
      <alignment horizontal="center" vertical="center"/>
    </xf>
    <xf numFmtId="0" fontId="61" fillId="5" borderId="3" xfId="0" applyFont="1" applyFill="1" applyBorder="1" applyAlignment="1">
      <alignment horizontal="center" vertical="center"/>
    </xf>
    <xf numFmtId="0" fontId="65" fillId="5" borderId="2" xfId="2" applyFont="1" applyFill="1" applyBorder="1" applyAlignment="1">
      <alignment horizontal="left" vertical="center" wrapText="1"/>
    </xf>
    <xf numFmtId="0" fontId="65" fillId="5" borderId="5" xfId="2" applyFont="1" applyFill="1" applyBorder="1" applyAlignment="1">
      <alignment horizontal="left" vertical="center" wrapText="1"/>
    </xf>
    <xf numFmtId="0" fontId="4" fillId="5" borderId="9" xfId="1" applyFont="1" applyFill="1" applyBorder="1" applyAlignment="1">
      <alignment horizontal="left" vertical="center"/>
    </xf>
    <xf numFmtId="0" fontId="4" fillId="5" borderId="11" xfId="1" applyFont="1" applyFill="1" applyBorder="1" applyAlignment="1">
      <alignment horizontal="left" vertical="center"/>
    </xf>
    <xf numFmtId="0" fontId="4" fillId="5" borderId="13" xfId="1" applyFont="1" applyFill="1" applyBorder="1" applyAlignment="1">
      <alignment horizontal="left" vertical="center"/>
    </xf>
    <xf numFmtId="0" fontId="4" fillId="5" borderId="15" xfId="1" applyFont="1" applyFill="1" applyBorder="1" applyAlignment="1">
      <alignment horizontal="left" vertical="center"/>
    </xf>
    <xf numFmtId="0" fontId="4" fillId="5" borderId="11" xfId="2" applyFont="1" applyFill="1" applyBorder="1" applyAlignment="1">
      <alignment horizontal="center" vertical="center" wrapText="1"/>
    </xf>
    <xf numFmtId="0" fontId="4" fillId="5" borderId="12" xfId="2" applyFont="1" applyFill="1" applyBorder="1" applyAlignment="1">
      <alignment horizontal="center" vertical="center" wrapText="1"/>
    </xf>
    <xf numFmtId="0" fontId="25" fillId="4" borderId="20" xfId="2" applyFont="1" applyFill="1" applyBorder="1" applyAlignment="1">
      <alignment horizontal="center" vertical="center" wrapText="1"/>
    </xf>
    <xf numFmtId="0" fontId="25" fillId="4" borderId="29" xfId="2" applyFont="1" applyFill="1" applyBorder="1" applyAlignment="1">
      <alignment horizontal="center" vertical="center" wrapText="1"/>
    </xf>
    <xf numFmtId="0" fontId="4" fillId="5" borderId="2" xfId="2" applyFont="1" applyFill="1" applyBorder="1" applyAlignment="1">
      <alignment horizontal="center" vertical="center" wrapText="1"/>
    </xf>
    <xf numFmtId="0" fontId="4" fillId="5" borderId="5" xfId="2" applyFont="1" applyFill="1" applyBorder="1" applyAlignment="1">
      <alignment horizontal="center" vertical="center" wrapText="1"/>
    </xf>
    <xf numFmtId="0" fontId="32" fillId="5" borderId="1" xfId="2" applyFont="1" applyFill="1" applyBorder="1" applyAlignment="1">
      <alignment horizontal="center" vertical="center"/>
    </xf>
    <xf numFmtId="0" fontId="4" fillId="0" borderId="1" xfId="2" applyFont="1" applyBorder="1" applyAlignment="1">
      <alignment horizontal="left" vertical="center" wrapText="1"/>
    </xf>
    <xf numFmtId="0" fontId="4" fillId="0" borderId="8" xfId="2" applyFont="1" applyBorder="1" applyAlignment="1">
      <alignment horizontal="left" vertical="center" wrapText="1"/>
    </xf>
    <xf numFmtId="0" fontId="4" fillId="0" borderId="2" xfId="2" applyFont="1" applyBorder="1" applyAlignment="1">
      <alignment horizontal="left" vertical="center" wrapText="1"/>
    </xf>
    <xf numFmtId="0" fontId="4" fillId="5" borderId="1" xfId="2" applyFont="1" applyFill="1" applyBorder="1" applyAlignment="1">
      <alignment horizontal="left" vertical="center" wrapText="1"/>
    </xf>
    <xf numFmtId="0" fontId="4" fillId="5" borderId="2" xfId="2" applyFont="1" applyFill="1" applyBorder="1" applyAlignment="1">
      <alignment horizontal="left" vertical="center" wrapText="1"/>
    </xf>
    <xf numFmtId="0" fontId="16" fillId="5" borderId="2" xfId="2" applyFont="1" applyFill="1" applyBorder="1" applyAlignment="1">
      <alignment horizontal="left" vertical="center" wrapText="1"/>
    </xf>
    <xf numFmtId="0" fontId="16" fillId="5" borderId="5" xfId="2" applyFont="1" applyFill="1" applyBorder="1" applyAlignment="1">
      <alignment horizontal="left" vertical="center" wrapText="1"/>
    </xf>
    <xf numFmtId="0" fontId="16" fillId="5" borderId="3" xfId="2" applyFont="1" applyFill="1" applyBorder="1" applyAlignment="1">
      <alignment horizontal="left" vertical="center" wrapText="1"/>
    </xf>
    <xf numFmtId="0" fontId="65" fillId="0" borderId="1" xfId="2" applyFont="1" applyBorder="1" applyAlignment="1">
      <alignment horizontal="left" vertical="center"/>
    </xf>
    <xf numFmtId="0" fontId="61" fillId="5" borderId="5" xfId="0" applyFont="1" applyFill="1" applyBorder="1">
      <alignment vertical="center"/>
    </xf>
    <xf numFmtId="0" fontId="61" fillId="5" borderId="3" xfId="0" applyFont="1" applyFill="1" applyBorder="1">
      <alignment vertical="center"/>
    </xf>
    <xf numFmtId="0" fontId="4" fillId="5" borderId="9"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4" xfId="2" applyFont="1" applyFill="1" applyBorder="1" applyAlignment="1">
      <alignment horizontal="left" vertical="center" wrapText="1"/>
    </xf>
    <xf numFmtId="0" fontId="4" fillId="5" borderId="8" xfId="2" applyFont="1" applyFill="1" applyBorder="1" applyAlignment="1">
      <alignment horizontal="left" vertical="center" wrapText="1"/>
    </xf>
    <xf numFmtId="3" fontId="4" fillId="0" borderId="1" xfId="2" applyNumberFormat="1" applyFont="1" applyBorder="1" applyAlignment="1">
      <alignment horizontal="left" vertical="center" wrapText="1"/>
    </xf>
    <xf numFmtId="3" fontId="4" fillId="0" borderId="2" xfId="2" applyNumberFormat="1" applyFont="1" applyBorder="1" applyAlignment="1">
      <alignment horizontal="left" vertical="center" wrapText="1"/>
    </xf>
    <xf numFmtId="3" fontId="4" fillId="5" borderId="1" xfId="2" applyNumberFormat="1" applyFont="1" applyFill="1" applyBorder="1" applyAlignment="1">
      <alignment horizontal="left" vertical="center" wrapText="1"/>
    </xf>
    <xf numFmtId="3" fontId="4" fillId="5" borderId="2" xfId="2" applyNumberFormat="1" applyFont="1" applyFill="1" applyBorder="1" applyAlignment="1">
      <alignment horizontal="left" vertical="center" wrapText="1"/>
    </xf>
    <xf numFmtId="0" fontId="62" fillId="5" borderId="42" xfId="1" applyFont="1" applyFill="1" applyBorder="1" applyAlignment="1">
      <alignment horizontal="right" vertical="center"/>
    </xf>
    <xf numFmtId="0" fontId="62" fillId="5" borderId="43" xfId="1" applyFont="1" applyFill="1" applyBorder="1" applyAlignment="1">
      <alignment horizontal="right" vertical="center"/>
    </xf>
    <xf numFmtId="0" fontId="61" fillId="5" borderId="1" xfId="0" applyFont="1" applyFill="1" applyBorder="1" applyAlignment="1">
      <alignment horizontal="center" vertical="center" wrapText="1"/>
    </xf>
    <xf numFmtId="0" fontId="63" fillId="5" borderId="1" xfId="0" applyFont="1" applyFill="1" applyBorder="1" applyAlignment="1">
      <alignment horizontal="center" vertical="center"/>
    </xf>
    <xf numFmtId="0" fontId="63" fillId="5" borderId="2" xfId="0" applyFont="1" applyFill="1" applyBorder="1" applyAlignment="1">
      <alignment horizontal="center" vertical="center"/>
    </xf>
    <xf numFmtId="0" fontId="62" fillId="5" borderId="1" xfId="1" applyFont="1" applyFill="1" applyBorder="1" applyAlignment="1">
      <alignment horizontal="center" vertical="center"/>
    </xf>
    <xf numFmtId="38" fontId="19" fillId="0" borderId="17" xfId="3" applyFont="1" applyBorder="1" applyAlignment="1">
      <alignment horizontal="right" vertical="center"/>
    </xf>
    <xf numFmtId="176" fontId="10" fillId="0" borderId="6" xfId="2" applyNumberFormat="1" applyFont="1" applyBorder="1" applyAlignment="1">
      <alignment vertical="center" wrapText="1"/>
    </xf>
    <xf numFmtId="0" fontId="1" fillId="0" borderId="0" xfId="1">
      <alignment vertical="center"/>
    </xf>
    <xf numFmtId="0" fontId="4" fillId="5" borderId="3" xfId="2" applyFont="1" applyFill="1" applyBorder="1" applyAlignment="1">
      <alignment horizontal="left" vertical="center" wrapText="1"/>
    </xf>
    <xf numFmtId="0" fontId="16" fillId="0" borderId="1" xfId="2" applyFont="1" applyBorder="1" applyAlignment="1">
      <alignment horizontal="left" vertical="center"/>
    </xf>
    <xf numFmtId="0" fontId="4" fillId="5" borderId="6" xfId="2" applyFont="1" applyFill="1" applyBorder="1" applyAlignment="1">
      <alignment horizontal="left" vertical="center" wrapText="1"/>
    </xf>
    <xf numFmtId="0" fontId="4" fillId="5" borderId="0" xfId="2" applyFont="1" applyFill="1" applyAlignment="1">
      <alignment horizontal="left" vertical="center" wrapText="1"/>
    </xf>
    <xf numFmtId="0" fontId="4" fillId="5" borderId="13"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0" fillId="5" borderId="16" xfId="0" applyFill="1" applyBorder="1" applyAlignment="1">
      <alignment horizontal="center" vertical="center"/>
    </xf>
    <xf numFmtId="0" fontId="0" fillId="5" borderId="18" xfId="0" applyFill="1" applyBorder="1" applyAlignment="1">
      <alignment horizontal="center" vertical="center"/>
    </xf>
    <xf numFmtId="0" fontId="65" fillId="0" borderId="2" xfId="2" applyFont="1" applyBorder="1" applyAlignment="1">
      <alignment horizontal="left" vertical="center"/>
    </xf>
    <xf numFmtId="0" fontId="65" fillId="0" borderId="5" xfId="2" applyFont="1" applyBorder="1" applyAlignment="1">
      <alignment horizontal="left" vertical="center"/>
    </xf>
    <xf numFmtId="0" fontId="16" fillId="5" borderId="0" xfId="1" applyFont="1" applyFill="1" applyAlignment="1">
      <alignment horizontal="center" wrapText="1"/>
    </xf>
    <xf numFmtId="0" fontId="16" fillId="5" borderId="12" xfId="1" applyFont="1" applyFill="1" applyBorder="1" applyAlignment="1">
      <alignment horizontal="center" wrapText="1"/>
    </xf>
    <xf numFmtId="0" fontId="16" fillId="5" borderId="27" xfId="1" applyFont="1" applyFill="1" applyBorder="1" applyAlignment="1">
      <alignment horizontal="center" wrapText="1"/>
    </xf>
    <xf numFmtId="0" fontId="16" fillId="5" borderId="49" xfId="1" applyFont="1" applyFill="1" applyBorder="1" applyAlignment="1">
      <alignment horizontal="center" wrapText="1"/>
    </xf>
    <xf numFmtId="0" fontId="16" fillId="0" borderId="2" xfId="1" applyFont="1" applyBorder="1">
      <alignment vertical="center"/>
    </xf>
    <xf numFmtId="0" fontId="16" fillId="0" borderId="5" xfId="1" applyFont="1" applyBorder="1">
      <alignment vertical="center"/>
    </xf>
    <xf numFmtId="0" fontId="16" fillId="0" borderId="3" xfId="1" applyFont="1" applyBorder="1">
      <alignment vertical="center"/>
    </xf>
    <xf numFmtId="0" fontId="4" fillId="5" borderId="13" xfId="1" applyFont="1" applyFill="1" applyBorder="1">
      <alignment vertical="center"/>
    </xf>
    <xf numFmtId="0" fontId="4" fillId="5" borderId="15" xfId="1" applyFont="1" applyFill="1" applyBorder="1">
      <alignment vertical="center"/>
    </xf>
    <xf numFmtId="0" fontId="4" fillId="5" borderId="14" xfId="1" applyFont="1" applyFill="1" applyBorder="1">
      <alignment vertical="center"/>
    </xf>
    <xf numFmtId="0" fontId="0" fillId="4" borderId="16" xfId="0" applyFill="1" applyBorder="1" applyAlignment="1">
      <alignment horizontal="center" vertical="center"/>
    </xf>
    <xf numFmtId="0" fontId="0" fillId="4" borderId="18" xfId="0" applyFill="1" applyBorder="1" applyAlignment="1">
      <alignment horizontal="center" vertical="center"/>
    </xf>
    <xf numFmtId="0" fontId="69" fillId="0" borderId="45" xfId="1" applyFont="1" applyBorder="1" applyAlignment="1">
      <alignment horizontal="center" vertical="center" shrinkToFit="1"/>
    </xf>
    <xf numFmtId="0" fontId="69" fillId="0" borderId="46" xfId="1" applyFont="1" applyBorder="1" applyAlignment="1">
      <alignment horizontal="center" vertical="center" shrinkToFit="1"/>
    </xf>
    <xf numFmtId="0" fontId="69" fillId="0" borderId="47" xfId="1" applyFont="1" applyBorder="1" applyAlignment="1">
      <alignment horizontal="center" vertical="center" shrinkToFit="1"/>
    </xf>
    <xf numFmtId="0" fontId="32" fillId="5" borderId="2" xfId="1" applyFont="1" applyFill="1" applyBorder="1" applyAlignment="1">
      <alignment horizontal="center" vertical="center"/>
    </xf>
    <xf numFmtId="0" fontId="33" fillId="5" borderId="5" xfId="0" applyFont="1" applyFill="1" applyBorder="1" applyAlignment="1">
      <alignment horizontal="center" vertical="center"/>
    </xf>
    <xf numFmtId="0" fontId="37" fillId="0" borderId="0" xfId="2" applyFont="1" applyAlignment="1">
      <alignment horizontal="left"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49" fontId="5" fillId="0" borderId="2" xfId="1" applyNumberFormat="1" applyFont="1" applyBorder="1" applyAlignment="1">
      <alignment horizontal="left" vertical="center"/>
    </xf>
    <xf numFmtId="49" fontId="4" fillId="0" borderId="3" xfId="1" applyNumberFormat="1" applyFont="1" applyBorder="1" applyAlignment="1">
      <alignment horizontal="left" vertical="center"/>
    </xf>
    <xf numFmtId="0" fontId="32" fillId="5" borderId="1" xfId="1" applyFont="1" applyFill="1" applyBorder="1" applyAlignment="1">
      <alignment horizontal="center" vertical="center" wrapText="1"/>
    </xf>
    <xf numFmtId="0" fontId="32" fillId="5" borderId="1" xfId="1" applyFont="1" applyFill="1" applyBorder="1" applyAlignment="1">
      <alignment horizontal="center" vertical="center"/>
    </xf>
    <xf numFmtId="0" fontId="64" fillId="0" borderId="48" xfId="1" applyFont="1" applyBorder="1" applyAlignment="1">
      <alignment horizontal="left" vertical="center" wrapText="1"/>
    </xf>
    <xf numFmtId="0" fontId="64" fillId="0" borderId="0" xfId="1" applyFont="1" applyAlignment="1">
      <alignment horizontal="left" vertical="center" wrapText="1"/>
    </xf>
    <xf numFmtId="0" fontId="4" fillId="5" borderId="9" xfId="2" applyFont="1" applyFill="1" applyBorder="1" applyAlignment="1">
      <alignment horizontal="center" vertical="center"/>
    </xf>
    <xf numFmtId="0" fontId="4" fillId="5" borderId="10" xfId="2" applyFont="1" applyFill="1" applyBorder="1" applyAlignment="1">
      <alignment horizontal="center" vertical="center"/>
    </xf>
    <xf numFmtId="0" fontId="4" fillId="5" borderId="11" xfId="2" applyFont="1" applyFill="1" applyBorder="1" applyAlignment="1">
      <alignment horizontal="center" vertical="center"/>
    </xf>
    <xf numFmtId="0" fontId="4" fillId="5" borderId="6" xfId="2" applyFont="1" applyFill="1" applyBorder="1" applyAlignment="1">
      <alignment horizontal="center" vertical="center"/>
    </xf>
    <xf numFmtId="0" fontId="4" fillId="5" borderId="0" xfId="2" applyFont="1" applyFill="1" applyAlignment="1">
      <alignment horizontal="center" vertical="center"/>
    </xf>
    <xf numFmtId="0" fontId="4" fillId="5" borderId="12" xfId="2" applyFont="1" applyFill="1" applyBorder="1" applyAlignment="1">
      <alignment horizontal="center" vertical="center"/>
    </xf>
    <xf numFmtId="0" fontId="4" fillId="5" borderId="13" xfId="2" applyFont="1" applyFill="1" applyBorder="1" applyAlignment="1">
      <alignment horizontal="center" vertical="center"/>
    </xf>
    <xf numFmtId="0" fontId="4" fillId="5" borderId="15" xfId="2" applyFont="1" applyFill="1" applyBorder="1" applyAlignment="1">
      <alignment horizontal="center" vertical="center"/>
    </xf>
    <xf numFmtId="0" fontId="16" fillId="5" borderId="9" xfId="1" applyFont="1" applyFill="1" applyBorder="1" applyAlignment="1">
      <alignment horizontal="center" vertical="center" wrapText="1"/>
    </xf>
    <xf numFmtId="0" fontId="16" fillId="5" borderId="11" xfId="1" applyFont="1" applyFill="1" applyBorder="1" applyAlignment="1">
      <alignment horizontal="center" vertical="center"/>
    </xf>
    <xf numFmtId="0" fontId="4" fillId="5" borderId="6" xfId="2" applyFont="1" applyFill="1" applyBorder="1" applyAlignment="1">
      <alignment vertical="center" wrapText="1"/>
    </xf>
    <xf numFmtId="0" fontId="4" fillId="5" borderId="0" xfId="2" applyFont="1" applyFill="1" applyAlignment="1">
      <alignment vertical="center" wrapText="1"/>
    </xf>
    <xf numFmtId="0" fontId="4" fillId="5" borderId="13" xfId="2" applyFont="1" applyFill="1" applyBorder="1" applyAlignment="1">
      <alignment vertical="center" wrapText="1"/>
    </xf>
    <xf numFmtId="0" fontId="4" fillId="5" borderId="15" xfId="2" applyFont="1" applyFill="1" applyBorder="1" applyAlignment="1">
      <alignment vertical="center" wrapText="1"/>
    </xf>
    <xf numFmtId="0" fontId="22" fillId="0" borderId="1" xfId="2" applyFont="1" applyBorder="1" applyAlignment="1">
      <alignment horizontal="left" vertical="center"/>
    </xf>
    <xf numFmtId="0" fontId="4" fillId="5" borderId="5" xfId="2" applyFont="1" applyFill="1" applyBorder="1" applyAlignment="1">
      <alignment horizontal="left" vertical="center" wrapText="1"/>
    </xf>
    <xf numFmtId="0" fontId="4" fillId="0" borderId="2" xfId="1" applyFont="1" applyBorder="1">
      <alignment vertical="center"/>
    </xf>
    <xf numFmtId="0" fontId="4" fillId="0" borderId="5" xfId="1" applyFont="1" applyBorder="1">
      <alignment vertical="center"/>
    </xf>
    <xf numFmtId="0" fontId="4" fillId="0" borderId="3" xfId="1" applyFont="1" applyBorder="1">
      <alignment vertical="center"/>
    </xf>
    <xf numFmtId="0" fontId="5" fillId="0" borderId="2" xfId="1" applyFont="1" applyBorder="1" applyAlignment="1">
      <alignment horizontal="left" vertical="center"/>
    </xf>
    <xf numFmtId="0" fontId="4" fillId="0" borderId="3" xfId="1" applyFont="1" applyBorder="1" applyAlignment="1">
      <alignment horizontal="left" vertical="center"/>
    </xf>
    <xf numFmtId="0" fontId="4" fillId="0" borderId="2" xfId="1" applyFont="1" applyBorder="1" applyAlignment="1">
      <alignment horizontal="left" vertical="center"/>
    </xf>
    <xf numFmtId="49" fontId="4" fillId="0" borderId="1" xfId="2" applyNumberFormat="1" applyFont="1" applyBorder="1" applyAlignment="1">
      <alignment horizontal="center" vertical="center" wrapText="1"/>
    </xf>
    <xf numFmtId="0" fontId="0" fillId="0" borderId="1" xfId="0" applyBorder="1" applyAlignment="1">
      <alignment horizontal="center" vertical="center" wrapText="1"/>
    </xf>
    <xf numFmtId="0" fontId="64" fillId="0" borderId="1" xfId="1" applyFont="1" applyBorder="1">
      <alignment vertical="center"/>
    </xf>
    <xf numFmtId="0" fontId="63" fillId="0" borderId="1" xfId="0" applyFont="1" applyBorder="1">
      <alignment vertical="center"/>
    </xf>
    <xf numFmtId="0" fontId="61" fillId="5" borderId="1" xfId="0" applyFont="1" applyFill="1" applyBorder="1" applyAlignment="1">
      <alignment horizontal="center" vertical="center"/>
    </xf>
    <xf numFmtId="0" fontId="18" fillId="0" borderId="0" xfId="0" applyFont="1" applyAlignment="1">
      <alignment horizontal="left" vertical="center"/>
    </xf>
    <xf numFmtId="0" fontId="69" fillId="0" borderId="45" xfId="2" applyFont="1" applyBorder="1" applyAlignment="1">
      <alignment horizontal="center" vertical="center" shrinkToFit="1"/>
    </xf>
    <xf numFmtId="0" fontId="69" fillId="0" borderId="46" xfId="2" applyFont="1" applyBorder="1" applyAlignment="1">
      <alignment horizontal="center" vertical="center" shrinkToFit="1"/>
    </xf>
    <xf numFmtId="0" fontId="69" fillId="0" borderId="47" xfId="2" applyFont="1" applyBorder="1" applyAlignment="1">
      <alignment horizontal="center" vertical="center" shrinkToFit="1"/>
    </xf>
    <xf numFmtId="178" fontId="12" fillId="0" borderId="2" xfId="2" applyNumberFormat="1" applyFont="1" applyBorder="1" applyAlignment="1">
      <alignment horizontal="center" vertical="center" wrapText="1"/>
    </xf>
    <xf numFmtId="0" fontId="30" fillId="0" borderId="3" xfId="0" applyFont="1" applyBorder="1" applyAlignment="1">
      <alignment horizontal="center" vertical="center" wrapText="1"/>
    </xf>
    <xf numFmtId="0" fontId="16" fillId="0" borderId="1" xfId="2" applyFont="1" applyBorder="1" applyAlignment="1">
      <alignment horizontal="left" vertical="center" wrapText="1"/>
    </xf>
    <xf numFmtId="0" fontId="74" fillId="5" borderId="2"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4" fillId="5" borderId="12" xfId="2" applyFont="1" applyFill="1" applyBorder="1" applyAlignment="1">
      <alignment horizontal="left" vertical="center" wrapText="1"/>
    </xf>
    <xf numFmtId="0" fontId="61" fillId="5" borderId="5" xfId="0" applyFont="1" applyFill="1" applyBorder="1" applyAlignment="1">
      <alignment horizontal="center" vertical="center" wrapText="1"/>
    </xf>
    <xf numFmtId="0" fontId="61" fillId="5" borderId="3" xfId="0" applyFont="1" applyFill="1" applyBorder="1" applyAlignment="1">
      <alignment horizontal="center" vertical="center" wrapText="1"/>
    </xf>
    <xf numFmtId="0" fontId="4" fillId="0" borderId="4"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2" fillId="5" borderId="2" xfId="2" applyFont="1" applyFill="1" applyBorder="1" applyAlignment="1">
      <alignment horizontal="center" vertical="center"/>
    </xf>
    <xf numFmtId="0" fontId="32" fillId="5" borderId="5" xfId="2" applyFont="1" applyFill="1" applyBorder="1" applyAlignment="1">
      <alignment horizontal="center" vertical="center"/>
    </xf>
    <xf numFmtId="0" fontId="32" fillId="5" borderId="3" xfId="2" applyFont="1" applyFill="1" applyBorder="1" applyAlignment="1">
      <alignment horizontal="center" vertical="center"/>
    </xf>
    <xf numFmtId="0" fontId="6" fillId="0" borderId="1" xfId="1" applyFont="1" applyBorder="1" applyAlignment="1">
      <alignment horizontal="left" vertical="center" wrapText="1"/>
    </xf>
    <xf numFmtId="0" fontId="32" fillId="5" borderId="9" xfId="2" applyFont="1" applyFill="1" applyBorder="1" applyAlignment="1">
      <alignment vertical="center" wrapText="1"/>
    </xf>
    <xf numFmtId="0" fontId="32" fillId="5" borderId="10" xfId="2" applyFont="1" applyFill="1" applyBorder="1" applyAlignment="1">
      <alignment vertical="center" wrapText="1"/>
    </xf>
    <xf numFmtId="0" fontId="32" fillId="5" borderId="6" xfId="2" applyFont="1" applyFill="1" applyBorder="1" applyAlignment="1">
      <alignment vertical="center" wrapText="1"/>
    </xf>
    <xf numFmtId="0" fontId="32" fillId="5" borderId="0" xfId="2" applyFont="1" applyFill="1" applyAlignment="1">
      <alignment vertical="center" wrapText="1"/>
    </xf>
    <xf numFmtId="0" fontId="32" fillId="5" borderId="13" xfId="2" applyFont="1" applyFill="1" applyBorder="1" applyAlignment="1">
      <alignment vertical="center" wrapText="1"/>
    </xf>
    <xf numFmtId="0" fontId="32" fillId="5" borderId="15" xfId="2" applyFont="1" applyFill="1" applyBorder="1" applyAlignment="1">
      <alignment vertical="center" wrapText="1"/>
    </xf>
    <xf numFmtId="0" fontId="18" fillId="0" borderId="0" xfId="0" applyFont="1" applyAlignment="1">
      <alignment horizontal="center" vertical="center"/>
    </xf>
    <xf numFmtId="0" fontId="21" fillId="0" borderId="1" xfId="2" applyFont="1" applyBorder="1" applyAlignment="1">
      <alignment horizontal="center" vertical="center" wrapText="1"/>
    </xf>
    <xf numFmtId="0" fontId="21" fillId="0" borderId="2" xfId="2" applyFont="1" applyBorder="1" applyAlignment="1">
      <alignment horizontal="center" vertical="center" wrapText="1"/>
    </xf>
    <xf numFmtId="0" fontId="61" fillId="5" borderId="21" xfId="0" applyFont="1" applyFill="1" applyBorder="1" applyAlignment="1">
      <alignment horizontal="center" vertical="center" wrapText="1"/>
    </xf>
    <xf numFmtId="0" fontId="4" fillId="0" borderId="1" xfId="2" applyFont="1" applyBorder="1" applyAlignment="1">
      <alignment horizontal="center" vertical="center" wrapText="1"/>
    </xf>
    <xf numFmtId="0" fontId="65" fillId="0" borderId="2" xfId="0" applyFont="1" applyBorder="1" applyAlignment="1">
      <alignment horizontal="center" vertical="center"/>
    </xf>
    <xf numFmtId="0" fontId="18" fillId="5" borderId="2" xfId="0" applyFont="1" applyFill="1" applyBorder="1" applyAlignment="1">
      <alignment horizontal="center" vertical="center" wrapText="1"/>
    </xf>
    <xf numFmtId="0" fontId="18" fillId="5" borderId="5" xfId="0" applyFont="1" applyFill="1" applyBorder="1">
      <alignment vertical="center"/>
    </xf>
    <xf numFmtId="0" fontId="18" fillId="5" borderId="3" xfId="0" applyFont="1" applyFill="1" applyBorder="1">
      <alignment vertical="center"/>
    </xf>
    <xf numFmtId="0" fontId="18" fillId="5" borderId="5"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2" fillId="4" borderId="16" xfId="2" applyFont="1" applyFill="1" applyBorder="1" applyAlignment="1">
      <alignment horizontal="center" vertical="center" wrapText="1"/>
    </xf>
    <xf numFmtId="0" fontId="12" fillId="4" borderId="17" xfId="2" applyFont="1" applyFill="1" applyBorder="1" applyAlignment="1">
      <alignment horizontal="center" vertical="center" wrapText="1"/>
    </xf>
    <xf numFmtId="0" fontId="12" fillId="4" borderId="18" xfId="2" applyFont="1" applyFill="1" applyBorder="1" applyAlignment="1">
      <alignment horizontal="center" vertical="center" wrapText="1"/>
    </xf>
    <xf numFmtId="0" fontId="4" fillId="0" borderId="3" xfId="2" applyFont="1" applyBorder="1" applyAlignment="1">
      <alignment horizontal="left" vertical="center" wrapText="1"/>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6" fillId="0" borderId="1" xfId="1" applyFont="1" applyBorder="1" applyAlignment="1">
      <alignment horizontal="center" vertical="center" wrapText="1"/>
    </xf>
    <xf numFmtId="0" fontId="68" fillId="5" borderId="2" xfId="0" applyFont="1" applyFill="1" applyBorder="1" applyAlignment="1">
      <alignment horizontal="center" vertical="center" wrapText="1"/>
    </xf>
    <xf numFmtId="0" fontId="68" fillId="5" borderId="5" xfId="0" applyFont="1" applyFill="1" applyBorder="1">
      <alignment vertical="center"/>
    </xf>
    <xf numFmtId="0" fontId="68" fillId="5" borderId="3" xfId="0" applyFont="1" applyFill="1" applyBorder="1">
      <alignment vertical="center"/>
    </xf>
    <xf numFmtId="0" fontId="8" fillId="0" borderId="1" xfId="1" applyFont="1" applyBorder="1" applyAlignment="1">
      <alignment horizontal="center" vertical="center"/>
    </xf>
    <xf numFmtId="0" fontId="62" fillId="5" borderId="2" xfId="2" applyFont="1" applyFill="1" applyBorder="1" applyAlignment="1">
      <alignment horizontal="center" vertical="center" wrapText="1"/>
    </xf>
    <xf numFmtId="0" fontId="62" fillId="5" borderId="5" xfId="2" applyFont="1" applyFill="1" applyBorder="1" applyAlignment="1">
      <alignment horizontal="center" vertical="center" wrapText="1"/>
    </xf>
    <xf numFmtId="0" fontId="62" fillId="5" borderId="3" xfId="2" applyFont="1" applyFill="1" applyBorder="1" applyAlignment="1">
      <alignment horizontal="center" vertical="center" wrapText="1"/>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3" xfId="1" applyFont="1" applyBorder="1" applyAlignment="1">
      <alignment horizontal="center" vertical="center"/>
    </xf>
    <xf numFmtId="0" fontId="65" fillId="0" borderId="5" xfId="2" applyFont="1" applyBorder="1" applyAlignment="1">
      <alignment horizontal="center" vertical="center"/>
    </xf>
    <xf numFmtId="0" fontId="65" fillId="0" borderId="3" xfId="2" applyFont="1" applyBorder="1" applyAlignment="1">
      <alignment horizontal="center" vertical="center"/>
    </xf>
    <xf numFmtId="0" fontId="66" fillId="0" borderId="15" xfId="1" applyFont="1" applyBorder="1" applyAlignment="1">
      <alignment horizontal="left" vertical="center"/>
    </xf>
    <xf numFmtId="0" fontId="37" fillId="0" borderId="10" xfId="2" applyFont="1" applyBorder="1" applyAlignment="1">
      <alignment horizontal="left" vertical="center" wrapText="1"/>
    </xf>
    <xf numFmtId="0" fontId="4" fillId="5" borderId="1" xfId="2" applyFont="1" applyFill="1" applyBorder="1" applyAlignment="1">
      <alignment horizontal="center" vertical="center"/>
    </xf>
    <xf numFmtId="0" fontId="70" fillId="0" borderId="45" xfId="1" applyFont="1" applyBorder="1" applyAlignment="1">
      <alignment horizontal="center" vertical="center"/>
    </xf>
    <xf numFmtId="0" fontId="70" fillId="0" borderId="46" xfId="1" applyFont="1" applyBorder="1" applyAlignment="1">
      <alignment horizontal="center" vertical="center"/>
    </xf>
    <xf numFmtId="0" fontId="70" fillId="0" borderId="47" xfId="1" applyFont="1" applyBorder="1" applyAlignment="1">
      <alignment horizontal="center" vertical="center"/>
    </xf>
    <xf numFmtId="0" fontId="60" fillId="5" borderId="2" xfId="0" applyFont="1" applyFill="1" applyBorder="1" applyAlignment="1">
      <alignment horizontal="center" vertical="center" wrapText="1"/>
    </xf>
    <xf numFmtId="0" fontId="60" fillId="5" borderId="5" xfId="0" applyFont="1" applyFill="1" applyBorder="1" applyAlignment="1">
      <alignment horizontal="center" vertical="center" wrapText="1"/>
    </xf>
    <xf numFmtId="0" fontId="60" fillId="5" borderId="15" xfId="0" applyFont="1" applyFill="1" applyBorder="1" applyAlignment="1">
      <alignment horizontal="center" vertical="center" wrapText="1"/>
    </xf>
    <xf numFmtId="0" fontId="60" fillId="5" borderId="14" xfId="0" applyFont="1" applyFill="1" applyBorder="1" applyAlignment="1">
      <alignment horizontal="center" vertical="center" wrapText="1"/>
    </xf>
    <xf numFmtId="0" fontId="60" fillId="5" borderId="5" xfId="0" applyFont="1" applyFill="1" applyBorder="1">
      <alignment vertical="center"/>
    </xf>
    <xf numFmtId="0" fontId="60" fillId="5" borderId="15" xfId="0" applyFont="1" applyFill="1" applyBorder="1">
      <alignment vertical="center"/>
    </xf>
    <xf numFmtId="0" fontId="60" fillId="5" borderId="3" xfId="0" applyFont="1" applyFill="1" applyBorder="1">
      <alignment vertical="center"/>
    </xf>
    <xf numFmtId="0" fontId="5" fillId="0" borderId="1" xfId="1" applyFont="1" applyBorder="1" applyAlignment="1">
      <alignment horizontal="left" vertical="center" wrapText="1"/>
    </xf>
    <xf numFmtId="0" fontId="4" fillId="0" borderId="1" xfId="1" applyFont="1" applyBorder="1" applyAlignment="1">
      <alignment horizontal="left" vertical="center" wrapText="1"/>
    </xf>
    <xf numFmtId="0" fontId="65" fillId="0" borderId="1" xfId="2" applyFont="1" applyBorder="1" applyAlignment="1">
      <alignment horizontal="center" vertical="center"/>
    </xf>
    <xf numFmtId="0" fontId="4" fillId="5" borderId="4" xfId="2" applyFont="1" applyFill="1" applyBorder="1" applyAlignment="1">
      <alignment horizontal="center" vertical="center"/>
    </xf>
    <xf numFmtId="0" fontId="0" fillId="5" borderId="15" xfId="0" applyFill="1" applyBorder="1" applyAlignment="1">
      <alignment horizontal="center" vertical="center"/>
    </xf>
    <xf numFmtId="0" fontId="0" fillId="5" borderId="14" xfId="0" applyFill="1" applyBorder="1" applyAlignment="1">
      <alignment horizontal="center" vertical="center"/>
    </xf>
    <xf numFmtId="0" fontId="0" fillId="9"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10" borderId="4" xfId="0" applyFill="1" applyBorder="1" applyAlignment="1">
      <alignment horizontal="left" vertical="center" wrapText="1"/>
    </xf>
    <xf numFmtId="0" fontId="0" fillId="10" borderId="7" xfId="0" applyFill="1" applyBorder="1" applyAlignment="1">
      <alignment horizontal="left" vertical="center" wrapText="1"/>
    </xf>
    <xf numFmtId="0" fontId="0" fillId="7" borderId="4" xfId="0" applyFill="1" applyBorder="1" applyAlignment="1">
      <alignment horizontal="center" vertical="center" wrapText="1"/>
    </xf>
    <xf numFmtId="0" fontId="0" fillId="7" borderId="8" xfId="0" applyFill="1" applyBorder="1" applyAlignment="1">
      <alignment horizontal="center" vertical="center" wrapText="1"/>
    </xf>
    <xf numFmtId="0" fontId="0" fillId="6" borderId="4" xfId="0" applyFill="1" applyBorder="1" applyAlignment="1">
      <alignment horizontal="center" vertical="center" wrapText="1" shrinkToFit="1"/>
    </xf>
    <xf numFmtId="0" fontId="0" fillId="6" borderId="8" xfId="0" applyFill="1" applyBorder="1" applyAlignment="1">
      <alignment horizontal="center" vertical="center" wrapText="1" shrinkToFit="1"/>
    </xf>
    <xf numFmtId="0" fontId="0" fillId="9" borderId="4" xfId="0" applyFill="1" applyBorder="1" applyAlignment="1">
      <alignment horizontal="center" vertical="center" wrapText="1"/>
    </xf>
    <xf numFmtId="0" fontId="0" fillId="9" borderId="7" xfId="0" applyFill="1" applyBorder="1" applyAlignment="1">
      <alignment horizontal="center" vertical="center" wrapText="1"/>
    </xf>
    <xf numFmtId="0" fontId="0" fillId="6" borderId="4" xfId="0" applyFill="1" applyBorder="1" applyAlignment="1">
      <alignment horizontal="center" vertical="center" shrinkToFit="1"/>
    </xf>
    <xf numFmtId="0" fontId="0" fillId="6" borderId="8" xfId="0" applyFill="1" applyBorder="1" applyAlignment="1">
      <alignment horizontal="center" vertical="center" shrinkToFit="1"/>
    </xf>
    <xf numFmtId="49" fontId="44" fillId="6" borderId="2" xfId="0" applyNumberFormat="1" applyFont="1" applyFill="1" applyBorder="1" applyAlignment="1">
      <alignment horizontal="center" vertical="center" wrapText="1"/>
    </xf>
    <xf numFmtId="49" fontId="44" fillId="6" borderId="5" xfId="0" applyNumberFormat="1" applyFont="1" applyFill="1" applyBorder="1" applyAlignment="1">
      <alignment horizontal="center" vertical="center" wrapText="1"/>
    </xf>
  </cellXfs>
  <cellStyles count="6">
    <cellStyle name="パーセント" xfId="4" builtinId="5"/>
    <cellStyle name="ハイパーリンク" xfId="5" builtinId="8"/>
    <cellStyle name="桁区切り" xfId="3" builtinId="6"/>
    <cellStyle name="標準" xfId="0" builtinId="0"/>
    <cellStyle name="標準 2" xfId="1" xr:uid="{00000000-0005-0000-0000-000003000000}"/>
    <cellStyle name="標準_Sheet1" xfId="2" xr:uid="{00000000-0005-0000-0000-000004000000}"/>
  </cellStyles>
  <dxfs count="1">
    <dxf>
      <fill>
        <patternFill>
          <bgColor rgb="FFFF0000"/>
        </patternFill>
      </fill>
    </dxf>
  </dxfs>
  <tableStyles count="0" defaultTableStyle="TableStyleMedium9" defaultPivotStyle="PivotStyleLight16"/>
  <colors>
    <mruColors>
      <color rgb="FF9FFC24"/>
      <color rgb="FF0AE60A"/>
      <color rgb="FFFF99FF"/>
      <color rgb="FFFDFD63"/>
      <color rgb="FF000000"/>
      <color rgb="FFCCFFCC"/>
      <color rgb="FFFFFFCC"/>
      <color rgb="FFCCCCFF"/>
      <color rgb="FFFFCCFF"/>
      <color rgb="FF11C6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13607</xdr:colOff>
      <xdr:row>73</xdr:row>
      <xdr:rowOff>122464</xdr:rowOff>
    </xdr:from>
    <xdr:to>
      <xdr:col>49</xdr:col>
      <xdr:colOff>333778</xdr:colOff>
      <xdr:row>85</xdr:row>
      <xdr:rowOff>18413</xdr:rowOff>
    </xdr:to>
    <xdr:cxnSp macro="">
      <xdr:nvCxnSpPr>
        <xdr:cNvPr id="2" name="コネクタ: カギ線 1">
          <a:extLst>
            <a:ext uri="{FF2B5EF4-FFF2-40B4-BE49-F238E27FC236}">
              <a16:creationId xmlns:a16="http://schemas.microsoft.com/office/drawing/2014/main" id="{928879FC-7527-4833-87E5-63A16F71D320}"/>
            </a:ext>
          </a:extLst>
        </xdr:cNvPr>
        <xdr:cNvCxnSpPr/>
      </xdr:nvCxnSpPr>
      <xdr:spPr>
        <a:xfrm rot="10800000" flipV="1">
          <a:off x="4857750" y="18941143"/>
          <a:ext cx="4919385" cy="2835091"/>
        </a:xfrm>
        <a:prstGeom prst="bentConnector3">
          <a:avLst>
            <a:gd name="adj1" fmla="val 50000"/>
          </a:avLst>
        </a:prstGeom>
        <a:ln>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4</xdr:row>
      <xdr:rowOff>169546</xdr:rowOff>
    </xdr:from>
    <xdr:to>
      <xdr:col>4</xdr:col>
      <xdr:colOff>617220</xdr:colOff>
      <xdr:row>6</xdr:row>
      <xdr:rowOff>28575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049" y="1914526"/>
          <a:ext cx="3943351" cy="407669"/>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記載上の注意</a:t>
          </a:r>
          <a:r>
            <a:rPr kumimoji="1" lang="en-US" altLang="ja-JP" sz="1100">
              <a:solidFill>
                <a:srgbClr val="FF0000"/>
              </a:solidFill>
            </a:rPr>
            <a:t>】</a:t>
          </a:r>
          <a:r>
            <a:rPr kumimoji="1" lang="ja-JP" altLang="en-US" sz="1100">
              <a:solidFill>
                <a:srgbClr val="FF0000"/>
              </a:solidFill>
            </a:rPr>
            <a:t>　　　　　　　　　には数字を入力もしくは選択</a:t>
          </a:r>
          <a:endParaRPr kumimoji="1" lang="ja-JP" altLang="en-US" sz="1100" u="sng">
            <a:solidFill>
              <a:srgbClr val="FF0000"/>
            </a:solidFill>
          </a:endParaRPr>
        </a:p>
      </xdr:txBody>
    </xdr:sp>
    <xdr:clientData/>
  </xdr:twoCellAnchor>
  <xdr:twoCellAnchor>
    <xdr:from>
      <xdr:col>1</xdr:col>
      <xdr:colOff>449580</xdr:colOff>
      <xdr:row>5</xdr:row>
      <xdr:rowOff>26670</xdr:rowOff>
    </xdr:from>
    <xdr:to>
      <xdr:col>2</xdr:col>
      <xdr:colOff>26670</xdr:colOff>
      <xdr:row>5</xdr:row>
      <xdr:rowOff>329565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341120" y="1969770"/>
          <a:ext cx="567690" cy="302895"/>
        </a:xfrm>
        <a:prstGeom prst="rect">
          <a:avLst/>
        </a:prstGeom>
        <a:solidFill>
          <a:srgbClr val="9FFC2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4</xdr:row>
      <xdr:rowOff>180975</xdr:rowOff>
    </xdr:from>
    <xdr:to>
      <xdr:col>4</xdr:col>
      <xdr:colOff>685800</xdr:colOff>
      <xdr:row>5</xdr:row>
      <xdr:rowOff>323849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8100" y="1895475"/>
          <a:ext cx="3939540" cy="340994"/>
        </a:xfrm>
        <a:prstGeom prst="roundRect">
          <a:avLst/>
        </a:prstGeom>
        <a:solidFill>
          <a:srgbClr val="FFFF00"/>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記載上の注意</a:t>
          </a:r>
          <a:r>
            <a:rPr kumimoji="1" lang="en-US" altLang="ja-JP" sz="1100">
              <a:solidFill>
                <a:srgbClr val="FF0000"/>
              </a:solidFill>
            </a:rPr>
            <a:t>】</a:t>
          </a:r>
          <a:r>
            <a:rPr kumimoji="1" lang="ja-JP" altLang="en-US" sz="1100">
              <a:solidFill>
                <a:srgbClr val="FF0000"/>
              </a:solidFill>
            </a:rPr>
            <a:t>　　　　　　　　　には数字を入力もしくは選択</a:t>
          </a:r>
          <a:endParaRPr kumimoji="1" lang="ja-JP" altLang="en-US" sz="1100" u="sng">
            <a:solidFill>
              <a:srgbClr val="FF0000"/>
            </a:solidFill>
          </a:endParaRPr>
        </a:p>
      </xdr:txBody>
    </xdr:sp>
    <xdr:clientData/>
  </xdr:twoCellAnchor>
  <xdr:twoCellAnchor>
    <xdr:from>
      <xdr:col>1</xdr:col>
      <xdr:colOff>461011</xdr:colOff>
      <xdr:row>5</xdr:row>
      <xdr:rowOff>38099</xdr:rowOff>
    </xdr:from>
    <xdr:to>
      <xdr:col>2</xdr:col>
      <xdr:colOff>60961</xdr:colOff>
      <xdr:row>5</xdr:row>
      <xdr:rowOff>274319</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352551" y="1950719"/>
          <a:ext cx="590550" cy="236220"/>
        </a:xfrm>
        <a:prstGeom prst="rect">
          <a:avLst/>
        </a:prstGeom>
        <a:solidFill>
          <a:srgbClr val="9FFC2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190500</xdr:colOff>
      <xdr:row>39</xdr:row>
      <xdr:rowOff>40820</xdr:rowOff>
    </xdr:from>
    <xdr:to>
      <xdr:col>11</xdr:col>
      <xdr:colOff>381000</xdr:colOff>
      <xdr:row>49</xdr:row>
      <xdr:rowOff>81642</xdr:rowOff>
    </xdr:to>
    <xdr:sp macro="" textlink="">
      <xdr:nvSpPr>
        <xdr:cNvPr id="2" name="テキスト ボックス 1">
          <a:extLst>
            <a:ext uri="{FF2B5EF4-FFF2-40B4-BE49-F238E27FC236}">
              <a16:creationId xmlns:a16="http://schemas.microsoft.com/office/drawing/2014/main" id="{BDFA79A4-11DB-45F9-BABE-536BEE398C92}"/>
            </a:ext>
          </a:extLst>
        </xdr:cNvPr>
        <xdr:cNvSpPr txBox="1"/>
      </xdr:nvSpPr>
      <xdr:spPr>
        <a:xfrm>
          <a:off x="190500" y="8069034"/>
          <a:ext cx="9810750" cy="1809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4400">
              <a:solidFill>
                <a:srgbClr val="FF0000"/>
              </a:solidFill>
            </a:rPr>
            <a:t>④実績払い算出表　および</a:t>
          </a:r>
          <a:endParaRPr kumimoji="1" lang="en-US" altLang="ja-JP" sz="4400">
            <a:solidFill>
              <a:srgbClr val="FF0000"/>
            </a:solidFill>
          </a:endParaRPr>
        </a:p>
        <a:p>
          <a:r>
            <a:rPr kumimoji="1" lang="ja-JP" altLang="en-US" sz="4400">
              <a:solidFill>
                <a:srgbClr val="FF0000"/>
              </a:solidFill>
            </a:rPr>
            <a:t>⑦差込データ　の記入も必要です。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26669</xdr:colOff>
      <xdr:row>4</xdr:row>
      <xdr:rowOff>1905</xdr:rowOff>
    </xdr:from>
    <xdr:to>
      <xdr:col>5</xdr:col>
      <xdr:colOff>289560</xdr:colOff>
      <xdr:row>5</xdr:row>
      <xdr:rowOff>20955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6669" y="1624965"/>
          <a:ext cx="4392931" cy="369570"/>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記載上の注意</a:t>
          </a:r>
          <a:r>
            <a:rPr kumimoji="1" lang="en-US" altLang="ja-JP" sz="1100">
              <a:solidFill>
                <a:srgbClr val="FF0000"/>
              </a:solidFill>
            </a:rPr>
            <a:t>】</a:t>
          </a:r>
          <a:r>
            <a:rPr kumimoji="1" lang="ja-JP" altLang="en-US" sz="1100">
              <a:solidFill>
                <a:srgbClr val="FF0000"/>
              </a:solidFill>
            </a:rPr>
            <a:t>　　　　　　　　　に数字、内訳を入力、選択すること。</a:t>
          </a:r>
          <a:endParaRPr kumimoji="1" lang="en-US" altLang="ja-JP" sz="1100">
            <a:solidFill>
              <a:srgbClr val="FF0000"/>
            </a:solidFill>
          </a:endParaRPr>
        </a:p>
        <a:p>
          <a:pPr algn="l"/>
          <a:r>
            <a:rPr kumimoji="1" lang="en-US" altLang="ja-JP" sz="1100">
              <a:solidFill>
                <a:srgbClr val="FF0000"/>
              </a:solidFill>
            </a:rPr>
            <a:t>senntaku </a:t>
          </a:r>
          <a:r>
            <a:rPr kumimoji="1" lang="ja-JP" altLang="en-US" sz="1100">
              <a:solidFill>
                <a:srgbClr val="FF0000"/>
              </a:solidFill>
            </a:rPr>
            <a:t>すること。</a:t>
          </a:r>
          <a:endParaRPr kumimoji="1" lang="ja-JP" altLang="en-US" sz="1100" u="sng">
            <a:solidFill>
              <a:srgbClr val="FF0000"/>
            </a:solidFill>
          </a:endParaRPr>
        </a:p>
      </xdr:txBody>
    </xdr:sp>
    <xdr:clientData/>
  </xdr:twoCellAnchor>
  <xdr:twoCellAnchor>
    <xdr:from>
      <xdr:col>1</xdr:col>
      <xdr:colOff>491490</xdr:colOff>
      <xdr:row>4</xdr:row>
      <xdr:rowOff>36195</xdr:rowOff>
    </xdr:from>
    <xdr:to>
      <xdr:col>2</xdr:col>
      <xdr:colOff>91440</xdr:colOff>
      <xdr:row>4</xdr:row>
      <xdr:rowOff>339090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383030" y="1659255"/>
          <a:ext cx="521970" cy="302895"/>
        </a:xfrm>
        <a:prstGeom prst="rect">
          <a:avLst/>
        </a:prstGeom>
        <a:solidFill>
          <a:srgbClr val="9FFC2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3</xdr:row>
      <xdr:rowOff>47625</xdr:rowOff>
    </xdr:from>
    <xdr:to>
      <xdr:col>4</xdr:col>
      <xdr:colOff>556260</xdr:colOff>
      <xdr:row>4</xdr:row>
      <xdr:rowOff>53340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049" y="1640205"/>
          <a:ext cx="3417571" cy="356235"/>
        </a:xfrm>
        <a:prstGeom prst="roundRect">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a:t>
          </a:r>
          <a:r>
            <a:rPr kumimoji="1" lang="en-US" altLang="ja-JP" sz="1100">
              <a:solidFill>
                <a:srgbClr val="FF0000"/>
              </a:solidFill>
            </a:rPr>
            <a:t>【</a:t>
          </a:r>
          <a:r>
            <a:rPr kumimoji="1" lang="ja-JP" altLang="en-US" sz="1100">
              <a:solidFill>
                <a:srgbClr val="FF0000"/>
              </a:solidFill>
            </a:rPr>
            <a:t>記載上の注意</a:t>
          </a:r>
          <a:r>
            <a:rPr kumimoji="1" lang="en-US" altLang="ja-JP" sz="1100">
              <a:solidFill>
                <a:srgbClr val="FF0000"/>
              </a:solidFill>
            </a:rPr>
            <a:t>】</a:t>
          </a:r>
          <a:r>
            <a:rPr kumimoji="1" lang="ja-JP" altLang="en-US" sz="1100">
              <a:solidFill>
                <a:srgbClr val="FF0000"/>
              </a:solidFill>
            </a:rPr>
            <a:t>　　　　　　　に数字を入力すること。</a:t>
          </a:r>
          <a:endParaRPr kumimoji="1" lang="ja-JP" altLang="en-US" sz="1100" u="sng">
            <a:solidFill>
              <a:srgbClr val="FF0000"/>
            </a:solidFill>
          </a:endParaRPr>
        </a:p>
      </xdr:txBody>
    </xdr:sp>
    <xdr:clientData/>
  </xdr:twoCellAnchor>
  <xdr:twoCellAnchor>
    <xdr:from>
      <xdr:col>1</xdr:col>
      <xdr:colOff>400050</xdr:colOff>
      <xdr:row>3</xdr:row>
      <xdr:rowOff>66675</xdr:rowOff>
    </xdr:from>
    <xdr:to>
      <xdr:col>1</xdr:col>
      <xdr:colOff>1028700</xdr:colOff>
      <xdr:row>4</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390650" y="1571625"/>
          <a:ext cx="628650" cy="304800"/>
        </a:xfrm>
        <a:prstGeom prst="rect">
          <a:avLst/>
        </a:prstGeom>
        <a:solidFill>
          <a:srgbClr val="9FFC24"/>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andisk-f9f6d8\&#20171;&#20837;&#30740;&#31350;&#25903;&#25588;&#23460;\&#9733;&#20849;&#26377;&#12501;&#12449;&#12452;&#12523;\&#9734;&#9734;&#31639;&#23450;&#35201;&#38936;\20250526-_&#12509;&#12452;&#12531;&#12488;&#34920;&#25913;&#35330;\&#12509;&#12452;&#12531;&#12488;&#34920;2025\1_&#27835;&#39443;&#31561;&#32076;&#36027;&#12509;&#12452;&#12531;&#12488;_2025.xlsx" TargetMode="External"/><Relationship Id="rId1" Type="http://schemas.openxmlformats.org/officeDocument/2006/relationships/externalLinkPath" Target="1_&#27835;&#39443;&#31561;&#32076;&#36027;&#12509;&#12452;&#12531;&#12488;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➀治験等経費算定表"/>
      <sheetName val="②新規契約算出表"/>
      <sheetName val="③継続契約算出表"/>
      <sheetName val="④実績払い算出表(治験薬保管・生検・PK用)"/>
      <sheetName val="⑤カルテ閲覧のみの契約算出表"/>
      <sheetName val="⑥コホート追加用算出表"/>
      <sheetName val="⑦差込データ"/>
    </sheetNames>
    <sheetDataSet>
      <sheetData sheetId="0"/>
      <sheetData sheetId="1">
        <row r="10">
          <cell r="K10">
            <v>128000</v>
          </cell>
        </row>
        <row r="12">
          <cell r="K12">
            <v>100000</v>
          </cell>
        </row>
        <row r="14">
          <cell r="K14">
            <v>0</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72FE-AFB1-4790-8F80-D5B0CA787E58}">
  <sheetPr>
    <tabColor rgb="FFFFFF00"/>
    <pageSetUpPr fitToPage="1"/>
  </sheetPr>
  <dimension ref="A1:BA159"/>
  <sheetViews>
    <sheetView tabSelected="1" view="pageBreakPreview" zoomScale="90" zoomScaleNormal="70" zoomScaleSheetLayoutView="90" workbookViewId="0"/>
  </sheetViews>
  <sheetFormatPr defaultColWidth="2.375" defaultRowHeight="13.5"/>
  <cols>
    <col min="1" max="4" width="2.125" customWidth="1"/>
    <col min="10" max="10" width="3.125" customWidth="1"/>
    <col min="26" max="27" width="2.75" customWidth="1"/>
    <col min="28" max="28" width="2.625" customWidth="1"/>
    <col min="29" max="30" width="2.5" customWidth="1"/>
    <col min="33" max="33" width="7.75" customWidth="1"/>
    <col min="34" max="34" width="2.5" customWidth="1"/>
    <col min="35" max="35" width="2.625" customWidth="1"/>
    <col min="36" max="36" width="3.875" customWidth="1"/>
    <col min="39" max="39" width="3.5" customWidth="1"/>
    <col min="44" max="44" width="2.5" customWidth="1"/>
    <col min="45" max="46" width="2.125" customWidth="1"/>
    <col min="50" max="50" width="4.875" customWidth="1"/>
    <col min="52" max="52" width="9" bestFit="1" customWidth="1"/>
    <col min="257" max="260" width="2.125" customWidth="1"/>
    <col min="266" max="266" width="3.125" customWidth="1"/>
    <col min="282" max="283" width="2.75" customWidth="1"/>
    <col min="284" max="284" width="2.625" customWidth="1"/>
    <col min="285" max="286" width="2.5" customWidth="1"/>
    <col min="289" max="289" width="4.875" customWidth="1"/>
    <col min="290" max="290" width="2.5" customWidth="1"/>
    <col min="291" max="291" width="2.625" customWidth="1"/>
    <col min="292" max="292" width="3.875" customWidth="1"/>
    <col min="295" max="295" width="3.5" customWidth="1"/>
    <col min="300" max="300" width="2.5" customWidth="1"/>
    <col min="301" max="302" width="2.125" customWidth="1"/>
    <col min="306" max="306" width="4.875" customWidth="1"/>
    <col min="513" max="516" width="2.125" customWidth="1"/>
    <col min="522" max="522" width="3.125" customWidth="1"/>
    <col min="538" max="539" width="2.75" customWidth="1"/>
    <col min="540" max="540" width="2.625" customWidth="1"/>
    <col min="541" max="542" width="2.5" customWidth="1"/>
    <col min="545" max="545" width="4.875" customWidth="1"/>
    <col min="546" max="546" width="2.5" customWidth="1"/>
    <col min="547" max="547" width="2.625" customWidth="1"/>
    <col min="548" max="548" width="3.875" customWidth="1"/>
    <col min="551" max="551" width="3.5" customWidth="1"/>
    <col min="556" max="556" width="2.5" customWidth="1"/>
    <col min="557" max="558" width="2.125" customWidth="1"/>
    <col min="562" max="562" width="4.875" customWidth="1"/>
    <col min="769" max="772" width="2.125" customWidth="1"/>
    <col min="778" max="778" width="3.125" customWidth="1"/>
    <col min="794" max="795" width="2.75" customWidth="1"/>
    <col min="796" max="796" width="2.625" customWidth="1"/>
    <col min="797" max="798" width="2.5" customWidth="1"/>
    <col min="801" max="801" width="4.875" customWidth="1"/>
    <col min="802" max="802" width="2.5" customWidth="1"/>
    <col min="803" max="803" width="2.625" customWidth="1"/>
    <col min="804" max="804" width="3.875" customWidth="1"/>
    <col min="807" max="807" width="3.5" customWidth="1"/>
    <col min="812" max="812" width="2.5" customWidth="1"/>
    <col min="813" max="814" width="2.125" customWidth="1"/>
    <col min="818" max="818" width="4.875" customWidth="1"/>
    <col min="1025" max="1028" width="2.125" customWidth="1"/>
    <col min="1034" max="1034" width="3.125" customWidth="1"/>
    <col min="1050" max="1051" width="2.75" customWidth="1"/>
    <col min="1052" max="1052" width="2.625" customWidth="1"/>
    <col min="1053" max="1054" width="2.5" customWidth="1"/>
    <col min="1057" max="1057" width="4.875" customWidth="1"/>
    <col min="1058" max="1058" width="2.5" customWidth="1"/>
    <col min="1059" max="1059" width="2.625" customWidth="1"/>
    <col min="1060" max="1060" width="3.875" customWidth="1"/>
    <col min="1063" max="1063" width="3.5" customWidth="1"/>
    <col min="1068" max="1068" width="2.5" customWidth="1"/>
    <col min="1069" max="1070" width="2.125" customWidth="1"/>
    <col min="1074" max="1074" width="4.875" customWidth="1"/>
    <col min="1281" max="1284" width="2.125" customWidth="1"/>
    <col min="1290" max="1290" width="3.125" customWidth="1"/>
    <col min="1306" max="1307" width="2.75" customWidth="1"/>
    <col min="1308" max="1308" width="2.625" customWidth="1"/>
    <col min="1309" max="1310" width="2.5" customWidth="1"/>
    <col min="1313" max="1313" width="4.875" customWidth="1"/>
    <col min="1314" max="1314" width="2.5" customWidth="1"/>
    <col min="1315" max="1315" width="2.625" customWidth="1"/>
    <col min="1316" max="1316" width="3.875" customWidth="1"/>
    <col min="1319" max="1319" width="3.5" customWidth="1"/>
    <col min="1324" max="1324" width="2.5" customWidth="1"/>
    <col min="1325" max="1326" width="2.125" customWidth="1"/>
    <col min="1330" max="1330" width="4.875" customWidth="1"/>
    <col min="1537" max="1540" width="2.125" customWidth="1"/>
    <col min="1546" max="1546" width="3.125" customWidth="1"/>
    <col min="1562" max="1563" width="2.75" customWidth="1"/>
    <col min="1564" max="1564" width="2.625" customWidth="1"/>
    <col min="1565" max="1566" width="2.5" customWidth="1"/>
    <col min="1569" max="1569" width="4.875" customWidth="1"/>
    <col min="1570" max="1570" width="2.5" customWidth="1"/>
    <col min="1571" max="1571" width="2.625" customWidth="1"/>
    <col min="1572" max="1572" width="3.875" customWidth="1"/>
    <col min="1575" max="1575" width="3.5" customWidth="1"/>
    <col min="1580" max="1580" width="2.5" customWidth="1"/>
    <col min="1581" max="1582" width="2.125" customWidth="1"/>
    <col min="1586" max="1586" width="4.875" customWidth="1"/>
    <col min="1793" max="1796" width="2.125" customWidth="1"/>
    <col min="1802" max="1802" width="3.125" customWidth="1"/>
    <col min="1818" max="1819" width="2.75" customWidth="1"/>
    <col min="1820" max="1820" width="2.625" customWidth="1"/>
    <col min="1821" max="1822" width="2.5" customWidth="1"/>
    <col min="1825" max="1825" width="4.875" customWidth="1"/>
    <col min="1826" max="1826" width="2.5" customWidth="1"/>
    <col min="1827" max="1827" width="2.625" customWidth="1"/>
    <col min="1828" max="1828" width="3.875" customWidth="1"/>
    <col min="1831" max="1831" width="3.5" customWidth="1"/>
    <col min="1836" max="1836" width="2.5" customWidth="1"/>
    <col min="1837" max="1838" width="2.125" customWidth="1"/>
    <col min="1842" max="1842" width="4.875" customWidth="1"/>
    <col min="2049" max="2052" width="2.125" customWidth="1"/>
    <col min="2058" max="2058" width="3.125" customWidth="1"/>
    <col min="2074" max="2075" width="2.75" customWidth="1"/>
    <col min="2076" max="2076" width="2.625" customWidth="1"/>
    <col min="2077" max="2078" width="2.5" customWidth="1"/>
    <col min="2081" max="2081" width="4.875" customWidth="1"/>
    <col min="2082" max="2082" width="2.5" customWidth="1"/>
    <col min="2083" max="2083" width="2.625" customWidth="1"/>
    <col min="2084" max="2084" width="3.875" customWidth="1"/>
    <col min="2087" max="2087" width="3.5" customWidth="1"/>
    <col min="2092" max="2092" width="2.5" customWidth="1"/>
    <col min="2093" max="2094" width="2.125" customWidth="1"/>
    <col min="2098" max="2098" width="4.875" customWidth="1"/>
    <col min="2305" max="2308" width="2.125" customWidth="1"/>
    <col min="2314" max="2314" width="3.125" customWidth="1"/>
    <col min="2330" max="2331" width="2.75" customWidth="1"/>
    <col min="2332" max="2332" width="2.625" customWidth="1"/>
    <col min="2333" max="2334" width="2.5" customWidth="1"/>
    <col min="2337" max="2337" width="4.875" customWidth="1"/>
    <col min="2338" max="2338" width="2.5" customWidth="1"/>
    <col min="2339" max="2339" width="2.625" customWidth="1"/>
    <col min="2340" max="2340" width="3.875" customWidth="1"/>
    <col min="2343" max="2343" width="3.5" customWidth="1"/>
    <col min="2348" max="2348" width="2.5" customWidth="1"/>
    <col min="2349" max="2350" width="2.125" customWidth="1"/>
    <col min="2354" max="2354" width="4.875" customWidth="1"/>
    <col min="2561" max="2564" width="2.125" customWidth="1"/>
    <col min="2570" max="2570" width="3.125" customWidth="1"/>
    <col min="2586" max="2587" width="2.75" customWidth="1"/>
    <col min="2588" max="2588" width="2.625" customWidth="1"/>
    <col min="2589" max="2590" width="2.5" customWidth="1"/>
    <col min="2593" max="2593" width="4.875" customWidth="1"/>
    <col min="2594" max="2594" width="2.5" customWidth="1"/>
    <col min="2595" max="2595" width="2.625" customWidth="1"/>
    <col min="2596" max="2596" width="3.875" customWidth="1"/>
    <col min="2599" max="2599" width="3.5" customWidth="1"/>
    <col min="2604" max="2604" width="2.5" customWidth="1"/>
    <col min="2605" max="2606" width="2.125" customWidth="1"/>
    <col min="2610" max="2610" width="4.875" customWidth="1"/>
    <col min="2817" max="2820" width="2.125" customWidth="1"/>
    <col min="2826" max="2826" width="3.125" customWidth="1"/>
    <col min="2842" max="2843" width="2.75" customWidth="1"/>
    <col min="2844" max="2844" width="2.625" customWidth="1"/>
    <col min="2845" max="2846" width="2.5" customWidth="1"/>
    <col min="2849" max="2849" width="4.875" customWidth="1"/>
    <col min="2850" max="2850" width="2.5" customWidth="1"/>
    <col min="2851" max="2851" width="2.625" customWidth="1"/>
    <col min="2852" max="2852" width="3.875" customWidth="1"/>
    <col min="2855" max="2855" width="3.5" customWidth="1"/>
    <col min="2860" max="2860" width="2.5" customWidth="1"/>
    <col min="2861" max="2862" width="2.125" customWidth="1"/>
    <col min="2866" max="2866" width="4.875" customWidth="1"/>
    <col min="3073" max="3076" width="2.125" customWidth="1"/>
    <col min="3082" max="3082" width="3.125" customWidth="1"/>
    <col min="3098" max="3099" width="2.75" customWidth="1"/>
    <col min="3100" max="3100" width="2.625" customWidth="1"/>
    <col min="3101" max="3102" width="2.5" customWidth="1"/>
    <col min="3105" max="3105" width="4.875" customWidth="1"/>
    <col min="3106" max="3106" width="2.5" customWidth="1"/>
    <col min="3107" max="3107" width="2.625" customWidth="1"/>
    <col min="3108" max="3108" width="3.875" customWidth="1"/>
    <col min="3111" max="3111" width="3.5" customWidth="1"/>
    <col min="3116" max="3116" width="2.5" customWidth="1"/>
    <col min="3117" max="3118" width="2.125" customWidth="1"/>
    <col min="3122" max="3122" width="4.875" customWidth="1"/>
    <col min="3329" max="3332" width="2.125" customWidth="1"/>
    <col min="3338" max="3338" width="3.125" customWidth="1"/>
    <col min="3354" max="3355" width="2.75" customWidth="1"/>
    <col min="3356" max="3356" width="2.625" customWidth="1"/>
    <col min="3357" max="3358" width="2.5" customWidth="1"/>
    <col min="3361" max="3361" width="4.875" customWidth="1"/>
    <col min="3362" max="3362" width="2.5" customWidth="1"/>
    <col min="3363" max="3363" width="2.625" customWidth="1"/>
    <col min="3364" max="3364" width="3.875" customWidth="1"/>
    <col min="3367" max="3367" width="3.5" customWidth="1"/>
    <col min="3372" max="3372" width="2.5" customWidth="1"/>
    <col min="3373" max="3374" width="2.125" customWidth="1"/>
    <col min="3378" max="3378" width="4.875" customWidth="1"/>
    <col min="3585" max="3588" width="2.125" customWidth="1"/>
    <col min="3594" max="3594" width="3.125" customWidth="1"/>
    <col min="3610" max="3611" width="2.75" customWidth="1"/>
    <col min="3612" max="3612" width="2.625" customWidth="1"/>
    <col min="3613" max="3614" width="2.5" customWidth="1"/>
    <col min="3617" max="3617" width="4.875" customWidth="1"/>
    <col min="3618" max="3618" width="2.5" customWidth="1"/>
    <col min="3619" max="3619" width="2.625" customWidth="1"/>
    <col min="3620" max="3620" width="3.875" customWidth="1"/>
    <col min="3623" max="3623" width="3.5" customWidth="1"/>
    <col min="3628" max="3628" width="2.5" customWidth="1"/>
    <col min="3629" max="3630" width="2.125" customWidth="1"/>
    <col min="3634" max="3634" width="4.875" customWidth="1"/>
    <col min="3841" max="3844" width="2.125" customWidth="1"/>
    <col min="3850" max="3850" width="3.125" customWidth="1"/>
    <col min="3866" max="3867" width="2.75" customWidth="1"/>
    <col min="3868" max="3868" width="2.625" customWidth="1"/>
    <col min="3869" max="3870" width="2.5" customWidth="1"/>
    <col min="3873" max="3873" width="4.875" customWidth="1"/>
    <col min="3874" max="3874" width="2.5" customWidth="1"/>
    <col min="3875" max="3875" width="2.625" customWidth="1"/>
    <col min="3876" max="3876" width="3.875" customWidth="1"/>
    <col min="3879" max="3879" width="3.5" customWidth="1"/>
    <col min="3884" max="3884" width="2.5" customWidth="1"/>
    <col min="3885" max="3886" width="2.125" customWidth="1"/>
    <col min="3890" max="3890" width="4.875" customWidth="1"/>
    <col min="4097" max="4100" width="2.125" customWidth="1"/>
    <col min="4106" max="4106" width="3.125" customWidth="1"/>
    <col min="4122" max="4123" width="2.75" customWidth="1"/>
    <col min="4124" max="4124" width="2.625" customWidth="1"/>
    <col min="4125" max="4126" width="2.5" customWidth="1"/>
    <col min="4129" max="4129" width="4.875" customWidth="1"/>
    <col min="4130" max="4130" width="2.5" customWidth="1"/>
    <col min="4131" max="4131" width="2.625" customWidth="1"/>
    <col min="4132" max="4132" width="3.875" customWidth="1"/>
    <col min="4135" max="4135" width="3.5" customWidth="1"/>
    <col min="4140" max="4140" width="2.5" customWidth="1"/>
    <col min="4141" max="4142" width="2.125" customWidth="1"/>
    <col min="4146" max="4146" width="4.875" customWidth="1"/>
    <col min="4353" max="4356" width="2.125" customWidth="1"/>
    <col min="4362" max="4362" width="3.125" customWidth="1"/>
    <col min="4378" max="4379" width="2.75" customWidth="1"/>
    <col min="4380" max="4380" width="2.625" customWidth="1"/>
    <col min="4381" max="4382" width="2.5" customWidth="1"/>
    <col min="4385" max="4385" width="4.875" customWidth="1"/>
    <col min="4386" max="4386" width="2.5" customWidth="1"/>
    <col min="4387" max="4387" width="2.625" customWidth="1"/>
    <col min="4388" max="4388" width="3.875" customWidth="1"/>
    <col min="4391" max="4391" width="3.5" customWidth="1"/>
    <col min="4396" max="4396" width="2.5" customWidth="1"/>
    <col min="4397" max="4398" width="2.125" customWidth="1"/>
    <col min="4402" max="4402" width="4.875" customWidth="1"/>
    <col min="4609" max="4612" width="2.125" customWidth="1"/>
    <col min="4618" max="4618" width="3.125" customWidth="1"/>
    <col min="4634" max="4635" width="2.75" customWidth="1"/>
    <col min="4636" max="4636" width="2.625" customWidth="1"/>
    <col min="4637" max="4638" width="2.5" customWidth="1"/>
    <col min="4641" max="4641" width="4.875" customWidth="1"/>
    <col min="4642" max="4642" width="2.5" customWidth="1"/>
    <col min="4643" max="4643" width="2.625" customWidth="1"/>
    <col min="4644" max="4644" width="3.875" customWidth="1"/>
    <col min="4647" max="4647" width="3.5" customWidth="1"/>
    <col min="4652" max="4652" width="2.5" customWidth="1"/>
    <col min="4653" max="4654" width="2.125" customWidth="1"/>
    <col min="4658" max="4658" width="4.875" customWidth="1"/>
    <col min="4865" max="4868" width="2.125" customWidth="1"/>
    <col min="4874" max="4874" width="3.125" customWidth="1"/>
    <col min="4890" max="4891" width="2.75" customWidth="1"/>
    <col min="4892" max="4892" width="2.625" customWidth="1"/>
    <col min="4893" max="4894" width="2.5" customWidth="1"/>
    <col min="4897" max="4897" width="4.875" customWidth="1"/>
    <col min="4898" max="4898" width="2.5" customWidth="1"/>
    <col min="4899" max="4899" width="2.625" customWidth="1"/>
    <col min="4900" max="4900" width="3.875" customWidth="1"/>
    <col min="4903" max="4903" width="3.5" customWidth="1"/>
    <col min="4908" max="4908" width="2.5" customWidth="1"/>
    <col min="4909" max="4910" width="2.125" customWidth="1"/>
    <col min="4914" max="4914" width="4.875" customWidth="1"/>
    <col min="5121" max="5124" width="2.125" customWidth="1"/>
    <col min="5130" max="5130" width="3.125" customWidth="1"/>
    <col min="5146" max="5147" width="2.75" customWidth="1"/>
    <col min="5148" max="5148" width="2.625" customWidth="1"/>
    <col min="5149" max="5150" width="2.5" customWidth="1"/>
    <col min="5153" max="5153" width="4.875" customWidth="1"/>
    <col min="5154" max="5154" width="2.5" customWidth="1"/>
    <col min="5155" max="5155" width="2.625" customWidth="1"/>
    <col min="5156" max="5156" width="3.875" customWidth="1"/>
    <col min="5159" max="5159" width="3.5" customWidth="1"/>
    <col min="5164" max="5164" width="2.5" customWidth="1"/>
    <col min="5165" max="5166" width="2.125" customWidth="1"/>
    <col min="5170" max="5170" width="4.875" customWidth="1"/>
    <col min="5377" max="5380" width="2.125" customWidth="1"/>
    <col min="5386" max="5386" width="3.125" customWidth="1"/>
    <col min="5402" max="5403" width="2.75" customWidth="1"/>
    <col min="5404" max="5404" width="2.625" customWidth="1"/>
    <col min="5405" max="5406" width="2.5" customWidth="1"/>
    <col min="5409" max="5409" width="4.875" customWidth="1"/>
    <col min="5410" max="5410" width="2.5" customWidth="1"/>
    <col min="5411" max="5411" width="2.625" customWidth="1"/>
    <col min="5412" max="5412" width="3.875" customWidth="1"/>
    <col min="5415" max="5415" width="3.5" customWidth="1"/>
    <col min="5420" max="5420" width="2.5" customWidth="1"/>
    <col min="5421" max="5422" width="2.125" customWidth="1"/>
    <col min="5426" max="5426" width="4.875" customWidth="1"/>
    <col min="5633" max="5636" width="2.125" customWidth="1"/>
    <col min="5642" max="5642" width="3.125" customWidth="1"/>
    <col min="5658" max="5659" width="2.75" customWidth="1"/>
    <col min="5660" max="5660" width="2.625" customWidth="1"/>
    <col min="5661" max="5662" width="2.5" customWidth="1"/>
    <col min="5665" max="5665" width="4.875" customWidth="1"/>
    <col min="5666" max="5666" width="2.5" customWidth="1"/>
    <col min="5667" max="5667" width="2.625" customWidth="1"/>
    <col min="5668" max="5668" width="3.875" customWidth="1"/>
    <col min="5671" max="5671" width="3.5" customWidth="1"/>
    <col min="5676" max="5676" width="2.5" customWidth="1"/>
    <col min="5677" max="5678" width="2.125" customWidth="1"/>
    <col min="5682" max="5682" width="4.875" customWidth="1"/>
    <col min="5889" max="5892" width="2.125" customWidth="1"/>
    <col min="5898" max="5898" width="3.125" customWidth="1"/>
    <col min="5914" max="5915" width="2.75" customWidth="1"/>
    <col min="5916" max="5916" width="2.625" customWidth="1"/>
    <col min="5917" max="5918" width="2.5" customWidth="1"/>
    <col min="5921" max="5921" width="4.875" customWidth="1"/>
    <col min="5922" max="5922" width="2.5" customWidth="1"/>
    <col min="5923" max="5923" width="2.625" customWidth="1"/>
    <col min="5924" max="5924" width="3.875" customWidth="1"/>
    <col min="5927" max="5927" width="3.5" customWidth="1"/>
    <col min="5932" max="5932" width="2.5" customWidth="1"/>
    <col min="5933" max="5934" width="2.125" customWidth="1"/>
    <col min="5938" max="5938" width="4.875" customWidth="1"/>
    <col min="6145" max="6148" width="2.125" customWidth="1"/>
    <col min="6154" max="6154" width="3.125" customWidth="1"/>
    <col min="6170" max="6171" width="2.75" customWidth="1"/>
    <col min="6172" max="6172" width="2.625" customWidth="1"/>
    <col min="6173" max="6174" width="2.5" customWidth="1"/>
    <col min="6177" max="6177" width="4.875" customWidth="1"/>
    <col min="6178" max="6178" width="2.5" customWidth="1"/>
    <col min="6179" max="6179" width="2.625" customWidth="1"/>
    <col min="6180" max="6180" width="3.875" customWidth="1"/>
    <col min="6183" max="6183" width="3.5" customWidth="1"/>
    <col min="6188" max="6188" width="2.5" customWidth="1"/>
    <col min="6189" max="6190" width="2.125" customWidth="1"/>
    <col min="6194" max="6194" width="4.875" customWidth="1"/>
    <col min="6401" max="6404" width="2.125" customWidth="1"/>
    <col min="6410" max="6410" width="3.125" customWidth="1"/>
    <col min="6426" max="6427" width="2.75" customWidth="1"/>
    <col min="6428" max="6428" width="2.625" customWidth="1"/>
    <col min="6429" max="6430" width="2.5" customWidth="1"/>
    <col min="6433" max="6433" width="4.875" customWidth="1"/>
    <col min="6434" max="6434" width="2.5" customWidth="1"/>
    <col min="6435" max="6435" width="2.625" customWidth="1"/>
    <col min="6436" max="6436" width="3.875" customWidth="1"/>
    <col min="6439" max="6439" width="3.5" customWidth="1"/>
    <col min="6444" max="6444" width="2.5" customWidth="1"/>
    <col min="6445" max="6446" width="2.125" customWidth="1"/>
    <col min="6450" max="6450" width="4.875" customWidth="1"/>
    <col min="6657" max="6660" width="2.125" customWidth="1"/>
    <col min="6666" max="6666" width="3.125" customWidth="1"/>
    <col min="6682" max="6683" width="2.75" customWidth="1"/>
    <col min="6684" max="6684" width="2.625" customWidth="1"/>
    <col min="6685" max="6686" width="2.5" customWidth="1"/>
    <col min="6689" max="6689" width="4.875" customWidth="1"/>
    <col min="6690" max="6690" width="2.5" customWidth="1"/>
    <col min="6691" max="6691" width="2.625" customWidth="1"/>
    <col min="6692" max="6692" width="3.875" customWidth="1"/>
    <col min="6695" max="6695" width="3.5" customWidth="1"/>
    <col min="6700" max="6700" width="2.5" customWidth="1"/>
    <col min="6701" max="6702" width="2.125" customWidth="1"/>
    <col min="6706" max="6706" width="4.875" customWidth="1"/>
    <col min="6913" max="6916" width="2.125" customWidth="1"/>
    <col min="6922" max="6922" width="3.125" customWidth="1"/>
    <col min="6938" max="6939" width="2.75" customWidth="1"/>
    <col min="6940" max="6940" width="2.625" customWidth="1"/>
    <col min="6941" max="6942" width="2.5" customWidth="1"/>
    <col min="6945" max="6945" width="4.875" customWidth="1"/>
    <col min="6946" max="6946" width="2.5" customWidth="1"/>
    <col min="6947" max="6947" width="2.625" customWidth="1"/>
    <col min="6948" max="6948" width="3.875" customWidth="1"/>
    <col min="6951" max="6951" width="3.5" customWidth="1"/>
    <col min="6956" max="6956" width="2.5" customWidth="1"/>
    <col min="6957" max="6958" width="2.125" customWidth="1"/>
    <col min="6962" max="6962" width="4.875" customWidth="1"/>
    <col min="7169" max="7172" width="2.125" customWidth="1"/>
    <col min="7178" max="7178" width="3.125" customWidth="1"/>
    <col min="7194" max="7195" width="2.75" customWidth="1"/>
    <col min="7196" max="7196" width="2.625" customWidth="1"/>
    <col min="7197" max="7198" width="2.5" customWidth="1"/>
    <col min="7201" max="7201" width="4.875" customWidth="1"/>
    <col min="7202" max="7202" width="2.5" customWidth="1"/>
    <col min="7203" max="7203" width="2.625" customWidth="1"/>
    <col min="7204" max="7204" width="3.875" customWidth="1"/>
    <col min="7207" max="7207" width="3.5" customWidth="1"/>
    <col min="7212" max="7212" width="2.5" customWidth="1"/>
    <col min="7213" max="7214" width="2.125" customWidth="1"/>
    <col min="7218" max="7218" width="4.875" customWidth="1"/>
    <col min="7425" max="7428" width="2.125" customWidth="1"/>
    <col min="7434" max="7434" width="3.125" customWidth="1"/>
    <col min="7450" max="7451" width="2.75" customWidth="1"/>
    <col min="7452" max="7452" width="2.625" customWidth="1"/>
    <col min="7453" max="7454" width="2.5" customWidth="1"/>
    <col min="7457" max="7457" width="4.875" customWidth="1"/>
    <col min="7458" max="7458" width="2.5" customWidth="1"/>
    <col min="7459" max="7459" width="2.625" customWidth="1"/>
    <col min="7460" max="7460" width="3.875" customWidth="1"/>
    <col min="7463" max="7463" width="3.5" customWidth="1"/>
    <col min="7468" max="7468" width="2.5" customWidth="1"/>
    <col min="7469" max="7470" width="2.125" customWidth="1"/>
    <col min="7474" max="7474" width="4.875" customWidth="1"/>
    <col min="7681" max="7684" width="2.125" customWidth="1"/>
    <col min="7690" max="7690" width="3.125" customWidth="1"/>
    <col min="7706" max="7707" width="2.75" customWidth="1"/>
    <col min="7708" max="7708" width="2.625" customWidth="1"/>
    <col min="7709" max="7710" width="2.5" customWidth="1"/>
    <col min="7713" max="7713" width="4.875" customWidth="1"/>
    <col min="7714" max="7714" width="2.5" customWidth="1"/>
    <col min="7715" max="7715" width="2.625" customWidth="1"/>
    <col min="7716" max="7716" width="3.875" customWidth="1"/>
    <col min="7719" max="7719" width="3.5" customWidth="1"/>
    <col min="7724" max="7724" width="2.5" customWidth="1"/>
    <col min="7725" max="7726" width="2.125" customWidth="1"/>
    <col min="7730" max="7730" width="4.875" customWidth="1"/>
    <col min="7937" max="7940" width="2.125" customWidth="1"/>
    <col min="7946" max="7946" width="3.125" customWidth="1"/>
    <col min="7962" max="7963" width="2.75" customWidth="1"/>
    <col min="7964" max="7964" width="2.625" customWidth="1"/>
    <col min="7965" max="7966" width="2.5" customWidth="1"/>
    <col min="7969" max="7969" width="4.875" customWidth="1"/>
    <col min="7970" max="7970" width="2.5" customWidth="1"/>
    <col min="7971" max="7971" width="2.625" customWidth="1"/>
    <col min="7972" max="7972" width="3.875" customWidth="1"/>
    <col min="7975" max="7975" width="3.5" customWidth="1"/>
    <col min="7980" max="7980" width="2.5" customWidth="1"/>
    <col min="7981" max="7982" width="2.125" customWidth="1"/>
    <col min="7986" max="7986" width="4.875" customWidth="1"/>
    <col min="8193" max="8196" width="2.125" customWidth="1"/>
    <col min="8202" max="8202" width="3.125" customWidth="1"/>
    <col min="8218" max="8219" width="2.75" customWidth="1"/>
    <col min="8220" max="8220" width="2.625" customWidth="1"/>
    <col min="8221" max="8222" width="2.5" customWidth="1"/>
    <col min="8225" max="8225" width="4.875" customWidth="1"/>
    <col min="8226" max="8226" width="2.5" customWidth="1"/>
    <col min="8227" max="8227" width="2.625" customWidth="1"/>
    <col min="8228" max="8228" width="3.875" customWidth="1"/>
    <col min="8231" max="8231" width="3.5" customWidth="1"/>
    <col min="8236" max="8236" width="2.5" customWidth="1"/>
    <col min="8237" max="8238" width="2.125" customWidth="1"/>
    <col min="8242" max="8242" width="4.875" customWidth="1"/>
    <col min="8449" max="8452" width="2.125" customWidth="1"/>
    <col min="8458" max="8458" width="3.125" customWidth="1"/>
    <col min="8474" max="8475" width="2.75" customWidth="1"/>
    <col min="8476" max="8476" width="2.625" customWidth="1"/>
    <col min="8477" max="8478" width="2.5" customWidth="1"/>
    <col min="8481" max="8481" width="4.875" customWidth="1"/>
    <col min="8482" max="8482" width="2.5" customWidth="1"/>
    <col min="8483" max="8483" width="2.625" customWidth="1"/>
    <col min="8484" max="8484" width="3.875" customWidth="1"/>
    <col min="8487" max="8487" width="3.5" customWidth="1"/>
    <col min="8492" max="8492" width="2.5" customWidth="1"/>
    <col min="8493" max="8494" width="2.125" customWidth="1"/>
    <col min="8498" max="8498" width="4.875" customWidth="1"/>
    <col min="8705" max="8708" width="2.125" customWidth="1"/>
    <col min="8714" max="8714" width="3.125" customWidth="1"/>
    <col min="8730" max="8731" width="2.75" customWidth="1"/>
    <col min="8732" max="8732" width="2.625" customWidth="1"/>
    <col min="8733" max="8734" width="2.5" customWidth="1"/>
    <col min="8737" max="8737" width="4.875" customWidth="1"/>
    <col min="8738" max="8738" width="2.5" customWidth="1"/>
    <col min="8739" max="8739" width="2.625" customWidth="1"/>
    <col min="8740" max="8740" width="3.875" customWidth="1"/>
    <col min="8743" max="8743" width="3.5" customWidth="1"/>
    <col min="8748" max="8748" width="2.5" customWidth="1"/>
    <col min="8749" max="8750" width="2.125" customWidth="1"/>
    <col min="8754" max="8754" width="4.875" customWidth="1"/>
    <col min="8961" max="8964" width="2.125" customWidth="1"/>
    <col min="8970" max="8970" width="3.125" customWidth="1"/>
    <col min="8986" max="8987" width="2.75" customWidth="1"/>
    <col min="8988" max="8988" width="2.625" customWidth="1"/>
    <col min="8989" max="8990" width="2.5" customWidth="1"/>
    <col min="8993" max="8993" width="4.875" customWidth="1"/>
    <col min="8994" max="8994" width="2.5" customWidth="1"/>
    <col min="8995" max="8995" width="2.625" customWidth="1"/>
    <col min="8996" max="8996" width="3.875" customWidth="1"/>
    <col min="8999" max="8999" width="3.5" customWidth="1"/>
    <col min="9004" max="9004" width="2.5" customWidth="1"/>
    <col min="9005" max="9006" width="2.125" customWidth="1"/>
    <col min="9010" max="9010" width="4.875" customWidth="1"/>
    <col min="9217" max="9220" width="2.125" customWidth="1"/>
    <col min="9226" max="9226" width="3.125" customWidth="1"/>
    <col min="9242" max="9243" width="2.75" customWidth="1"/>
    <col min="9244" max="9244" width="2.625" customWidth="1"/>
    <col min="9245" max="9246" width="2.5" customWidth="1"/>
    <col min="9249" max="9249" width="4.875" customWidth="1"/>
    <col min="9250" max="9250" width="2.5" customWidth="1"/>
    <col min="9251" max="9251" width="2.625" customWidth="1"/>
    <col min="9252" max="9252" width="3.875" customWidth="1"/>
    <col min="9255" max="9255" width="3.5" customWidth="1"/>
    <col min="9260" max="9260" width="2.5" customWidth="1"/>
    <col min="9261" max="9262" width="2.125" customWidth="1"/>
    <col min="9266" max="9266" width="4.875" customWidth="1"/>
    <col min="9473" max="9476" width="2.125" customWidth="1"/>
    <col min="9482" max="9482" width="3.125" customWidth="1"/>
    <col min="9498" max="9499" width="2.75" customWidth="1"/>
    <col min="9500" max="9500" width="2.625" customWidth="1"/>
    <col min="9501" max="9502" width="2.5" customWidth="1"/>
    <col min="9505" max="9505" width="4.875" customWidth="1"/>
    <col min="9506" max="9506" width="2.5" customWidth="1"/>
    <col min="9507" max="9507" width="2.625" customWidth="1"/>
    <col min="9508" max="9508" width="3.875" customWidth="1"/>
    <col min="9511" max="9511" width="3.5" customWidth="1"/>
    <col min="9516" max="9516" width="2.5" customWidth="1"/>
    <col min="9517" max="9518" width="2.125" customWidth="1"/>
    <col min="9522" max="9522" width="4.875" customWidth="1"/>
    <col min="9729" max="9732" width="2.125" customWidth="1"/>
    <col min="9738" max="9738" width="3.125" customWidth="1"/>
    <col min="9754" max="9755" width="2.75" customWidth="1"/>
    <col min="9756" max="9756" width="2.625" customWidth="1"/>
    <col min="9757" max="9758" width="2.5" customWidth="1"/>
    <col min="9761" max="9761" width="4.875" customWidth="1"/>
    <col min="9762" max="9762" width="2.5" customWidth="1"/>
    <col min="9763" max="9763" width="2.625" customWidth="1"/>
    <col min="9764" max="9764" width="3.875" customWidth="1"/>
    <col min="9767" max="9767" width="3.5" customWidth="1"/>
    <col min="9772" max="9772" width="2.5" customWidth="1"/>
    <col min="9773" max="9774" width="2.125" customWidth="1"/>
    <col min="9778" max="9778" width="4.875" customWidth="1"/>
    <col min="9985" max="9988" width="2.125" customWidth="1"/>
    <col min="9994" max="9994" width="3.125" customWidth="1"/>
    <col min="10010" max="10011" width="2.75" customWidth="1"/>
    <col min="10012" max="10012" width="2.625" customWidth="1"/>
    <col min="10013" max="10014" width="2.5" customWidth="1"/>
    <col min="10017" max="10017" width="4.875" customWidth="1"/>
    <col min="10018" max="10018" width="2.5" customWidth="1"/>
    <col min="10019" max="10019" width="2.625" customWidth="1"/>
    <col min="10020" max="10020" width="3.875" customWidth="1"/>
    <col min="10023" max="10023" width="3.5" customWidth="1"/>
    <col min="10028" max="10028" width="2.5" customWidth="1"/>
    <col min="10029" max="10030" width="2.125" customWidth="1"/>
    <col min="10034" max="10034" width="4.875" customWidth="1"/>
    <col min="10241" max="10244" width="2.125" customWidth="1"/>
    <col min="10250" max="10250" width="3.125" customWidth="1"/>
    <col min="10266" max="10267" width="2.75" customWidth="1"/>
    <col min="10268" max="10268" width="2.625" customWidth="1"/>
    <col min="10269" max="10270" width="2.5" customWidth="1"/>
    <col min="10273" max="10273" width="4.875" customWidth="1"/>
    <col min="10274" max="10274" width="2.5" customWidth="1"/>
    <col min="10275" max="10275" width="2.625" customWidth="1"/>
    <col min="10276" max="10276" width="3.875" customWidth="1"/>
    <col min="10279" max="10279" width="3.5" customWidth="1"/>
    <col min="10284" max="10284" width="2.5" customWidth="1"/>
    <col min="10285" max="10286" width="2.125" customWidth="1"/>
    <col min="10290" max="10290" width="4.875" customWidth="1"/>
    <col min="10497" max="10500" width="2.125" customWidth="1"/>
    <col min="10506" max="10506" width="3.125" customWidth="1"/>
    <col min="10522" max="10523" width="2.75" customWidth="1"/>
    <col min="10524" max="10524" width="2.625" customWidth="1"/>
    <col min="10525" max="10526" width="2.5" customWidth="1"/>
    <col min="10529" max="10529" width="4.875" customWidth="1"/>
    <col min="10530" max="10530" width="2.5" customWidth="1"/>
    <col min="10531" max="10531" width="2.625" customWidth="1"/>
    <col min="10532" max="10532" width="3.875" customWidth="1"/>
    <col min="10535" max="10535" width="3.5" customWidth="1"/>
    <col min="10540" max="10540" width="2.5" customWidth="1"/>
    <col min="10541" max="10542" width="2.125" customWidth="1"/>
    <col min="10546" max="10546" width="4.875" customWidth="1"/>
    <col min="10753" max="10756" width="2.125" customWidth="1"/>
    <col min="10762" max="10762" width="3.125" customWidth="1"/>
    <col min="10778" max="10779" width="2.75" customWidth="1"/>
    <col min="10780" max="10780" width="2.625" customWidth="1"/>
    <col min="10781" max="10782" width="2.5" customWidth="1"/>
    <col min="10785" max="10785" width="4.875" customWidth="1"/>
    <col min="10786" max="10786" width="2.5" customWidth="1"/>
    <col min="10787" max="10787" width="2.625" customWidth="1"/>
    <col min="10788" max="10788" width="3.875" customWidth="1"/>
    <col min="10791" max="10791" width="3.5" customWidth="1"/>
    <col min="10796" max="10796" width="2.5" customWidth="1"/>
    <col min="10797" max="10798" width="2.125" customWidth="1"/>
    <col min="10802" max="10802" width="4.875" customWidth="1"/>
    <col min="11009" max="11012" width="2.125" customWidth="1"/>
    <col min="11018" max="11018" width="3.125" customWidth="1"/>
    <col min="11034" max="11035" width="2.75" customWidth="1"/>
    <col min="11036" max="11036" width="2.625" customWidth="1"/>
    <col min="11037" max="11038" width="2.5" customWidth="1"/>
    <col min="11041" max="11041" width="4.875" customWidth="1"/>
    <col min="11042" max="11042" width="2.5" customWidth="1"/>
    <col min="11043" max="11043" width="2.625" customWidth="1"/>
    <col min="11044" max="11044" width="3.875" customWidth="1"/>
    <col min="11047" max="11047" width="3.5" customWidth="1"/>
    <col min="11052" max="11052" width="2.5" customWidth="1"/>
    <col min="11053" max="11054" width="2.125" customWidth="1"/>
    <col min="11058" max="11058" width="4.875" customWidth="1"/>
    <col min="11265" max="11268" width="2.125" customWidth="1"/>
    <col min="11274" max="11274" width="3.125" customWidth="1"/>
    <col min="11290" max="11291" width="2.75" customWidth="1"/>
    <col min="11292" max="11292" width="2.625" customWidth="1"/>
    <col min="11293" max="11294" width="2.5" customWidth="1"/>
    <col min="11297" max="11297" width="4.875" customWidth="1"/>
    <col min="11298" max="11298" width="2.5" customWidth="1"/>
    <col min="11299" max="11299" width="2.625" customWidth="1"/>
    <col min="11300" max="11300" width="3.875" customWidth="1"/>
    <col min="11303" max="11303" width="3.5" customWidth="1"/>
    <col min="11308" max="11308" width="2.5" customWidth="1"/>
    <col min="11309" max="11310" width="2.125" customWidth="1"/>
    <col min="11314" max="11314" width="4.875" customWidth="1"/>
    <col min="11521" max="11524" width="2.125" customWidth="1"/>
    <col min="11530" max="11530" width="3.125" customWidth="1"/>
    <col min="11546" max="11547" width="2.75" customWidth="1"/>
    <col min="11548" max="11548" width="2.625" customWidth="1"/>
    <col min="11549" max="11550" width="2.5" customWidth="1"/>
    <col min="11553" max="11553" width="4.875" customWidth="1"/>
    <col min="11554" max="11554" width="2.5" customWidth="1"/>
    <col min="11555" max="11555" width="2.625" customWidth="1"/>
    <col min="11556" max="11556" width="3.875" customWidth="1"/>
    <col min="11559" max="11559" width="3.5" customWidth="1"/>
    <col min="11564" max="11564" width="2.5" customWidth="1"/>
    <col min="11565" max="11566" width="2.125" customWidth="1"/>
    <col min="11570" max="11570" width="4.875" customWidth="1"/>
    <col min="11777" max="11780" width="2.125" customWidth="1"/>
    <col min="11786" max="11786" width="3.125" customWidth="1"/>
    <col min="11802" max="11803" width="2.75" customWidth="1"/>
    <col min="11804" max="11804" width="2.625" customWidth="1"/>
    <col min="11805" max="11806" width="2.5" customWidth="1"/>
    <col min="11809" max="11809" width="4.875" customWidth="1"/>
    <col min="11810" max="11810" width="2.5" customWidth="1"/>
    <col min="11811" max="11811" width="2.625" customWidth="1"/>
    <col min="11812" max="11812" width="3.875" customWidth="1"/>
    <col min="11815" max="11815" width="3.5" customWidth="1"/>
    <col min="11820" max="11820" width="2.5" customWidth="1"/>
    <col min="11821" max="11822" width="2.125" customWidth="1"/>
    <col min="11826" max="11826" width="4.875" customWidth="1"/>
    <col min="12033" max="12036" width="2.125" customWidth="1"/>
    <col min="12042" max="12042" width="3.125" customWidth="1"/>
    <col min="12058" max="12059" width="2.75" customWidth="1"/>
    <col min="12060" max="12060" width="2.625" customWidth="1"/>
    <col min="12061" max="12062" width="2.5" customWidth="1"/>
    <col min="12065" max="12065" width="4.875" customWidth="1"/>
    <col min="12066" max="12066" width="2.5" customWidth="1"/>
    <col min="12067" max="12067" width="2.625" customWidth="1"/>
    <col min="12068" max="12068" width="3.875" customWidth="1"/>
    <col min="12071" max="12071" width="3.5" customWidth="1"/>
    <col min="12076" max="12076" width="2.5" customWidth="1"/>
    <col min="12077" max="12078" width="2.125" customWidth="1"/>
    <col min="12082" max="12082" width="4.875" customWidth="1"/>
    <col min="12289" max="12292" width="2.125" customWidth="1"/>
    <col min="12298" max="12298" width="3.125" customWidth="1"/>
    <col min="12314" max="12315" width="2.75" customWidth="1"/>
    <col min="12316" max="12316" width="2.625" customWidth="1"/>
    <col min="12317" max="12318" width="2.5" customWidth="1"/>
    <col min="12321" max="12321" width="4.875" customWidth="1"/>
    <col min="12322" max="12322" width="2.5" customWidth="1"/>
    <col min="12323" max="12323" width="2.625" customWidth="1"/>
    <col min="12324" max="12324" width="3.875" customWidth="1"/>
    <col min="12327" max="12327" width="3.5" customWidth="1"/>
    <col min="12332" max="12332" width="2.5" customWidth="1"/>
    <col min="12333" max="12334" width="2.125" customWidth="1"/>
    <col min="12338" max="12338" width="4.875" customWidth="1"/>
    <col min="12545" max="12548" width="2.125" customWidth="1"/>
    <col min="12554" max="12554" width="3.125" customWidth="1"/>
    <col min="12570" max="12571" width="2.75" customWidth="1"/>
    <col min="12572" max="12572" width="2.625" customWidth="1"/>
    <col min="12573" max="12574" width="2.5" customWidth="1"/>
    <col min="12577" max="12577" width="4.875" customWidth="1"/>
    <col min="12578" max="12578" width="2.5" customWidth="1"/>
    <col min="12579" max="12579" width="2.625" customWidth="1"/>
    <col min="12580" max="12580" width="3.875" customWidth="1"/>
    <col min="12583" max="12583" width="3.5" customWidth="1"/>
    <col min="12588" max="12588" width="2.5" customWidth="1"/>
    <col min="12589" max="12590" width="2.125" customWidth="1"/>
    <col min="12594" max="12594" width="4.875" customWidth="1"/>
    <col min="12801" max="12804" width="2.125" customWidth="1"/>
    <col min="12810" max="12810" width="3.125" customWidth="1"/>
    <col min="12826" max="12827" width="2.75" customWidth="1"/>
    <col min="12828" max="12828" width="2.625" customWidth="1"/>
    <col min="12829" max="12830" width="2.5" customWidth="1"/>
    <col min="12833" max="12833" width="4.875" customWidth="1"/>
    <col min="12834" max="12834" width="2.5" customWidth="1"/>
    <col min="12835" max="12835" width="2.625" customWidth="1"/>
    <col min="12836" max="12836" width="3.875" customWidth="1"/>
    <col min="12839" max="12839" width="3.5" customWidth="1"/>
    <col min="12844" max="12844" width="2.5" customWidth="1"/>
    <col min="12845" max="12846" width="2.125" customWidth="1"/>
    <col min="12850" max="12850" width="4.875" customWidth="1"/>
    <col min="13057" max="13060" width="2.125" customWidth="1"/>
    <col min="13066" max="13066" width="3.125" customWidth="1"/>
    <col min="13082" max="13083" width="2.75" customWidth="1"/>
    <col min="13084" max="13084" width="2.625" customWidth="1"/>
    <col min="13085" max="13086" width="2.5" customWidth="1"/>
    <col min="13089" max="13089" width="4.875" customWidth="1"/>
    <col min="13090" max="13090" width="2.5" customWidth="1"/>
    <col min="13091" max="13091" width="2.625" customWidth="1"/>
    <col min="13092" max="13092" width="3.875" customWidth="1"/>
    <col min="13095" max="13095" width="3.5" customWidth="1"/>
    <col min="13100" max="13100" width="2.5" customWidth="1"/>
    <col min="13101" max="13102" width="2.125" customWidth="1"/>
    <col min="13106" max="13106" width="4.875" customWidth="1"/>
    <col min="13313" max="13316" width="2.125" customWidth="1"/>
    <col min="13322" max="13322" width="3.125" customWidth="1"/>
    <col min="13338" max="13339" width="2.75" customWidth="1"/>
    <col min="13340" max="13340" width="2.625" customWidth="1"/>
    <col min="13341" max="13342" width="2.5" customWidth="1"/>
    <col min="13345" max="13345" width="4.875" customWidth="1"/>
    <col min="13346" max="13346" width="2.5" customWidth="1"/>
    <col min="13347" max="13347" width="2.625" customWidth="1"/>
    <col min="13348" max="13348" width="3.875" customWidth="1"/>
    <col min="13351" max="13351" width="3.5" customWidth="1"/>
    <col min="13356" max="13356" width="2.5" customWidth="1"/>
    <col min="13357" max="13358" width="2.125" customWidth="1"/>
    <col min="13362" max="13362" width="4.875" customWidth="1"/>
    <col min="13569" max="13572" width="2.125" customWidth="1"/>
    <col min="13578" max="13578" width="3.125" customWidth="1"/>
    <col min="13594" max="13595" width="2.75" customWidth="1"/>
    <col min="13596" max="13596" width="2.625" customWidth="1"/>
    <col min="13597" max="13598" width="2.5" customWidth="1"/>
    <col min="13601" max="13601" width="4.875" customWidth="1"/>
    <col min="13602" max="13602" width="2.5" customWidth="1"/>
    <col min="13603" max="13603" width="2.625" customWidth="1"/>
    <col min="13604" max="13604" width="3.875" customWidth="1"/>
    <col min="13607" max="13607" width="3.5" customWidth="1"/>
    <col min="13612" max="13612" width="2.5" customWidth="1"/>
    <col min="13613" max="13614" width="2.125" customWidth="1"/>
    <col min="13618" max="13618" width="4.875" customWidth="1"/>
    <col min="13825" max="13828" width="2.125" customWidth="1"/>
    <col min="13834" max="13834" width="3.125" customWidth="1"/>
    <col min="13850" max="13851" width="2.75" customWidth="1"/>
    <col min="13852" max="13852" width="2.625" customWidth="1"/>
    <col min="13853" max="13854" width="2.5" customWidth="1"/>
    <col min="13857" max="13857" width="4.875" customWidth="1"/>
    <col min="13858" max="13858" width="2.5" customWidth="1"/>
    <col min="13859" max="13859" width="2.625" customWidth="1"/>
    <col min="13860" max="13860" width="3.875" customWidth="1"/>
    <col min="13863" max="13863" width="3.5" customWidth="1"/>
    <col min="13868" max="13868" width="2.5" customWidth="1"/>
    <col min="13869" max="13870" width="2.125" customWidth="1"/>
    <col min="13874" max="13874" width="4.875" customWidth="1"/>
    <col min="14081" max="14084" width="2.125" customWidth="1"/>
    <col min="14090" max="14090" width="3.125" customWidth="1"/>
    <col min="14106" max="14107" width="2.75" customWidth="1"/>
    <col min="14108" max="14108" width="2.625" customWidth="1"/>
    <col min="14109" max="14110" width="2.5" customWidth="1"/>
    <col min="14113" max="14113" width="4.875" customWidth="1"/>
    <col min="14114" max="14114" width="2.5" customWidth="1"/>
    <col min="14115" max="14115" width="2.625" customWidth="1"/>
    <col min="14116" max="14116" width="3.875" customWidth="1"/>
    <col min="14119" max="14119" width="3.5" customWidth="1"/>
    <col min="14124" max="14124" width="2.5" customWidth="1"/>
    <col min="14125" max="14126" width="2.125" customWidth="1"/>
    <col min="14130" max="14130" width="4.875" customWidth="1"/>
    <col min="14337" max="14340" width="2.125" customWidth="1"/>
    <col min="14346" max="14346" width="3.125" customWidth="1"/>
    <col min="14362" max="14363" width="2.75" customWidth="1"/>
    <col min="14364" max="14364" width="2.625" customWidth="1"/>
    <col min="14365" max="14366" width="2.5" customWidth="1"/>
    <col min="14369" max="14369" width="4.875" customWidth="1"/>
    <col min="14370" max="14370" width="2.5" customWidth="1"/>
    <col min="14371" max="14371" width="2.625" customWidth="1"/>
    <col min="14372" max="14372" width="3.875" customWidth="1"/>
    <col min="14375" max="14375" width="3.5" customWidth="1"/>
    <col min="14380" max="14380" width="2.5" customWidth="1"/>
    <col min="14381" max="14382" width="2.125" customWidth="1"/>
    <col min="14386" max="14386" width="4.875" customWidth="1"/>
    <col min="14593" max="14596" width="2.125" customWidth="1"/>
    <col min="14602" max="14602" width="3.125" customWidth="1"/>
    <col min="14618" max="14619" width="2.75" customWidth="1"/>
    <col min="14620" max="14620" width="2.625" customWidth="1"/>
    <col min="14621" max="14622" width="2.5" customWidth="1"/>
    <col min="14625" max="14625" width="4.875" customWidth="1"/>
    <col min="14626" max="14626" width="2.5" customWidth="1"/>
    <col min="14627" max="14627" width="2.625" customWidth="1"/>
    <col min="14628" max="14628" width="3.875" customWidth="1"/>
    <col min="14631" max="14631" width="3.5" customWidth="1"/>
    <col min="14636" max="14636" width="2.5" customWidth="1"/>
    <col min="14637" max="14638" width="2.125" customWidth="1"/>
    <col min="14642" max="14642" width="4.875" customWidth="1"/>
    <col min="14849" max="14852" width="2.125" customWidth="1"/>
    <col min="14858" max="14858" width="3.125" customWidth="1"/>
    <col min="14874" max="14875" width="2.75" customWidth="1"/>
    <col min="14876" max="14876" width="2.625" customWidth="1"/>
    <col min="14877" max="14878" width="2.5" customWidth="1"/>
    <col min="14881" max="14881" width="4.875" customWidth="1"/>
    <col min="14882" max="14882" width="2.5" customWidth="1"/>
    <col min="14883" max="14883" width="2.625" customWidth="1"/>
    <col min="14884" max="14884" width="3.875" customWidth="1"/>
    <col min="14887" max="14887" width="3.5" customWidth="1"/>
    <col min="14892" max="14892" width="2.5" customWidth="1"/>
    <col min="14893" max="14894" width="2.125" customWidth="1"/>
    <col min="14898" max="14898" width="4.875" customWidth="1"/>
    <col min="15105" max="15108" width="2.125" customWidth="1"/>
    <col min="15114" max="15114" width="3.125" customWidth="1"/>
    <col min="15130" max="15131" width="2.75" customWidth="1"/>
    <col min="15132" max="15132" width="2.625" customWidth="1"/>
    <col min="15133" max="15134" width="2.5" customWidth="1"/>
    <col min="15137" max="15137" width="4.875" customWidth="1"/>
    <col min="15138" max="15138" width="2.5" customWidth="1"/>
    <col min="15139" max="15139" width="2.625" customWidth="1"/>
    <col min="15140" max="15140" width="3.875" customWidth="1"/>
    <col min="15143" max="15143" width="3.5" customWidth="1"/>
    <col min="15148" max="15148" width="2.5" customWidth="1"/>
    <col min="15149" max="15150" width="2.125" customWidth="1"/>
    <col min="15154" max="15154" width="4.875" customWidth="1"/>
    <col min="15361" max="15364" width="2.125" customWidth="1"/>
    <col min="15370" max="15370" width="3.125" customWidth="1"/>
    <col min="15386" max="15387" width="2.75" customWidth="1"/>
    <col min="15388" max="15388" width="2.625" customWidth="1"/>
    <col min="15389" max="15390" width="2.5" customWidth="1"/>
    <col min="15393" max="15393" width="4.875" customWidth="1"/>
    <col min="15394" max="15394" width="2.5" customWidth="1"/>
    <col min="15395" max="15395" width="2.625" customWidth="1"/>
    <col min="15396" max="15396" width="3.875" customWidth="1"/>
    <col min="15399" max="15399" width="3.5" customWidth="1"/>
    <col min="15404" max="15404" width="2.5" customWidth="1"/>
    <col min="15405" max="15406" width="2.125" customWidth="1"/>
    <col min="15410" max="15410" width="4.875" customWidth="1"/>
    <col min="15617" max="15620" width="2.125" customWidth="1"/>
    <col min="15626" max="15626" width="3.125" customWidth="1"/>
    <col min="15642" max="15643" width="2.75" customWidth="1"/>
    <col min="15644" max="15644" width="2.625" customWidth="1"/>
    <col min="15645" max="15646" width="2.5" customWidth="1"/>
    <col min="15649" max="15649" width="4.875" customWidth="1"/>
    <col min="15650" max="15650" width="2.5" customWidth="1"/>
    <col min="15651" max="15651" width="2.625" customWidth="1"/>
    <col min="15652" max="15652" width="3.875" customWidth="1"/>
    <col min="15655" max="15655" width="3.5" customWidth="1"/>
    <col min="15660" max="15660" width="2.5" customWidth="1"/>
    <col min="15661" max="15662" width="2.125" customWidth="1"/>
    <col min="15666" max="15666" width="4.875" customWidth="1"/>
    <col min="15873" max="15876" width="2.125" customWidth="1"/>
    <col min="15882" max="15882" width="3.125" customWidth="1"/>
    <col min="15898" max="15899" width="2.75" customWidth="1"/>
    <col min="15900" max="15900" width="2.625" customWidth="1"/>
    <col min="15901" max="15902" width="2.5" customWidth="1"/>
    <col min="15905" max="15905" width="4.875" customWidth="1"/>
    <col min="15906" max="15906" width="2.5" customWidth="1"/>
    <col min="15907" max="15907" width="2.625" customWidth="1"/>
    <col min="15908" max="15908" width="3.875" customWidth="1"/>
    <col min="15911" max="15911" width="3.5" customWidth="1"/>
    <col min="15916" max="15916" width="2.5" customWidth="1"/>
    <col min="15917" max="15918" width="2.125" customWidth="1"/>
    <col min="15922" max="15922" width="4.875" customWidth="1"/>
    <col min="16129" max="16132" width="2.125" customWidth="1"/>
    <col min="16138" max="16138" width="3.125" customWidth="1"/>
    <col min="16154" max="16155" width="2.75" customWidth="1"/>
    <col min="16156" max="16156" width="2.625" customWidth="1"/>
    <col min="16157" max="16158" width="2.5" customWidth="1"/>
    <col min="16161" max="16161" width="4.875" customWidth="1"/>
    <col min="16162" max="16162" width="2.5" customWidth="1"/>
    <col min="16163" max="16163" width="2.625" customWidth="1"/>
    <col min="16164" max="16164" width="3.875" customWidth="1"/>
    <col min="16167" max="16167" width="3.5" customWidth="1"/>
    <col min="16172" max="16172" width="2.5" customWidth="1"/>
    <col min="16173" max="16174" width="2.125" customWidth="1"/>
    <col min="16178" max="16178" width="4.875" customWidth="1"/>
  </cols>
  <sheetData>
    <row r="1" spans="1:53" s="113" customFormat="1" ht="21" customHeight="1" thickBot="1">
      <c r="AD1" s="372" t="s">
        <v>93</v>
      </c>
      <c r="AE1" s="337"/>
      <c r="AF1" s="337"/>
      <c r="AG1" s="338"/>
      <c r="AH1" s="337">
        <f>IF($Y$5="新　規",②新規契約算出表!$N$2,③継続契約算出表!$N$2)</f>
        <v>0</v>
      </c>
      <c r="AI1" s="337"/>
      <c r="AJ1" s="337"/>
      <c r="AK1" s="337"/>
      <c r="AL1" s="337"/>
      <c r="AM1" s="337"/>
      <c r="AN1" s="337"/>
      <c r="AO1" s="337"/>
      <c r="AP1" s="337"/>
      <c r="AQ1" s="337"/>
      <c r="AR1" s="337"/>
      <c r="AS1" s="337"/>
      <c r="AT1" s="337"/>
      <c r="AU1" s="337"/>
      <c r="AV1" s="337"/>
      <c r="AW1" s="338"/>
    </row>
    <row r="2" spans="1:53" s="113" customFormat="1" ht="21" customHeight="1">
      <c r="AD2" s="373" t="s">
        <v>59</v>
      </c>
      <c r="AE2" s="374"/>
      <c r="AF2" s="374"/>
      <c r="AG2" s="375"/>
      <c r="AH2" s="379" t="s">
        <v>60</v>
      </c>
      <c r="AI2" s="379"/>
      <c r="AJ2" s="379"/>
      <c r="AK2" s="379"/>
      <c r="AL2" s="379"/>
      <c r="AM2" s="379"/>
      <c r="AN2" s="379"/>
      <c r="AO2" s="379"/>
      <c r="AP2" s="379"/>
      <c r="AQ2" s="379"/>
      <c r="AR2" s="379"/>
      <c r="AS2" s="379"/>
      <c r="AT2" s="379"/>
      <c r="AU2" s="379"/>
      <c r="AV2" s="379"/>
      <c r="AW2" s="380"/>
      <c r="BA2" s="114"/>
    </row>
    <row r="3" spans="1:53" s="113" customFormat="1" ht="21" customHeight="1" thickBot="1">
      <c r="AD3" s="376"/>
      <c r="AE3" s="377"/>
      <c r="AF3" s="377"/>
      <c r="AG3" s="378"/>
      <c r="AH3" s="381" t="s">
        <v>126</v>
      </c>
      <c r="AI3" s="381"/>
      <c r="AJ3" s="381"/>
      <c r="AK3" s="381"/>
      <c r="AL3" s="381"/>
      <c r="AM3" s="381"/>
      <c r="AN3" s="381"/>
      <c r="AO3" s="381"/>
      <c r="AP3" s="381"/>
      <c r="AQ3" s="381"/>
      <c r="AR3" s="381"/>
      <c r="AS3" s="381"/>
      <c r="AT3" s="381"/>
      <c r="AU3" s="381"/>
      <c r="AV3" s="381"/>
      <c r="AW3" s="382"/>
    </row>
    <row r="4" spans="1:53" s="113" customFormat="1" ht="21" customHeight="1">
      <c r="AJ4" s="115" t="s">
        <v>61</v>
      </c>
      <c r="AK4" s="115"/>
      <c r="AL4" s="383"/>
      <c r="AM4" s="383"/>
      <c r="AN4" s="383"/>
      <c r="AO4" s="136" t="s">
        <v>62</v>
      </c>
      <c r="AP4" s="383"/>
      <c r="AQ4" s="384"/>
      <c r="AR4" s="115" t="s">
        <v>63</v>
      </c>
      <c r="AS4" s="383"/>
      <c r="AT4" s="384"/>
      <c r="AU4" s="115" t="s">
        <v>64</v>
      </c>
    </row>
    <row r="5" spans="1:53" s="113" customFormat="1" ht="21" customHeight="1">
      <c r="B5" s="116"/>
      <c r="C5" s="116"/>
      <c r="D5" s="116"/>
      <c r="E5" s="116"/>
      <c r="F5" s="116"/>
      <c r="G5" s="116"/>
      <c r="H5" s="116"/>
      <c r="I5" s="116"/>
      <c r="J5" s="346" t="s">
        <v>173</v>
      </c>
      <c r="K5" s="346"/>
      <c r="L5" s="346"/>
      <c r="M5" s="346"/>
      <c r="N5" s="346"/>
      <c r="O5" s="346"/>
      <c r="P5" s="346"/>
      <c r="Q5" s="346"/>
      <c r="R5" s="346"/>
      <c r="S5" s="346"/>
      <c r="T5" s="346"/>
      <c r="U5" s="346"/>
      <c r="V5" s="346"/>
      <c r="W5" s="116"/>
      <c r="X5" s="135" t="s">
        <v>65</v>
      </c>
      <c r="Y5" s="347" t="s">
        <v>237</v>
      </c>
      <c r="Z5" s="348"/>
      <c r="AA5" s="348"/>
      <c r="AB5" s="348"/>
      <c r="AC5" s="348"/>
      <c r="AD5" s="116" t="s">
        <v>66</v>
      </c>
      <c r="AE5" s="349"/>
      <c r="AF5" s="350"/>
      <c r="AG5" s="350"/>
      <c r="AH5" s="351"/>
      <c r="AI5" s="352"/>
      <c r="AK5" s="116"/>
      <c r="AL5" s="116"/>
      <c r="AM5" s="184"/>
      <c r="AN5" s="116"/>
      <c r="AO5" s="116"/>
      <c r="AP5" s="116"/>
      <c r="AQ5" s="116"/>
      <c r="AR5" s="116"/>
      <c r="AS5" s="116"/>
      <c r="AT5" s="116"/>
      <c r="AU5" s="116"/>
      <c r="AV5" s="116"/>
      <c r="AW5" s="116"/>
      <c r="AX5" s="116"/>
    </row>
    <row r="6" spans="1:53" s="113" customFormat="1" ht="12" customHeight="1"/>
    <row r="7" spans="1:53" s="113" customFormat="1" ht="12" customHeight="1"/>
    <row r="8" spans="1:53" s="113" customFormat="1" ht="21" customHeight="1">
      <c r="A8" s="113" t="s">
        <v>95</v>
      </c>
      <c r="BA8" s="114"/>
    </row>
    <row r="9" spans="1:53" s="113" customFormat="1" ht="12.75" customHeight="1">
      <c r="BA9" s="114"/>
    </row>
    <row r="10" spans="1:53" s="113" customFormat="1" ht="21" customHeight="1">
      <c r="AD10" s="113" t="s">
        <v>67</v>
      </c>
    </row>
    <row r="11" spans="1:53" s="113" customFormat="1" ht="21" customHeight="1">
      <c r="AE11" s="113" t="s">
        <v>68</v>
      </c>
      <c r="AI11" s="391">
        <f>IF($Y$5="新　規",②新規契約算出表!N4,③継続契約算出表!N3)</f>
        <v>0</v>
      </c>
      <c r="AJ11" s="391"/>
      <c r="AK11" s="391"/>
      <c r="AL11" s="391"/>
      <c r="AM11" s="391"/>
      <c r="AN11" s="391"/>
      <c r="AO11" s="391"/>
      <c r="AP11" s="391"/>
      <c r="AQ11" s="391"/>
      <c r="AR11" s="391"/>
      <c r="AS11" s="391"/>
      <c r="AT11" s="391"/>
      <c r="AU11" s="391"/>
      <c r="AV11" s="391"/>
      <c r="AW11" s="391"/>
      <c r="AX11" s="391"/>
    </row>
    <row r="12" spans="1:53" s="113" customFormat="1" ht="21" customHeight="1">
      <c r="AE12" s="113" t="s">
        <v>69</v>
      </c>
      <c r="AI12" s="391"/>
      <c r="AJ12" s="391"/>
      <c r="AK12" s="391"/>
      <c r="AL12" s="391"/>
      <c r="AM12" s="391"/>
      <c r="AN12" s="391"/>
      <c r="AO12" s="391"/>
      <c r="AP12" s="391"/>
      <c r="AQ12" s="391"/>
      <c r="AR12" s="391"/>
      <c r="AS12" s="391"/>
      <c r="AT12" s="391"/>
      <c r="AU12" s="391"/>
    </row>
    <row r="13" spans="1:53" s="113" customFormat="1" ht="21" customHeight="1">
      <c r="AD13" s="113" t="s">
        <v>70</v>
      </c>
    </row>
    <row r="14" spans="1:53" s="113" customFormat="1" ht="21" customHeight="1">
      <c r="AE14" s="113" t="s">
        <v>71</v>
      </c>
      <c r="AI14" s="391"/>
      <c r="AJ14" s="391"/>
      <c r="AK14" s="391"/>
      <c r="AL14" s="391"/>
      <c r="AM14" s="391"/>
      <c r="AN14" s="391"/>
      <c r="AO14" s="391"/>
      <c r="AP14" s="391"/>
      <c r="AQ14" s="391"/>
      <c r="AR14" s="391"/>
      <c r="AS14" s="391"/>
      <c r="AT14" s="391"/>
      <c r="AU14" s="391"/>
    </row>
    <row r="15" spans="1:53" s="113" customFormat="1" ht="28.15" customHeight="1">
      <c r="A15" s="139" t="s">
        <v>233</v>
      </c>
      <c r="G15" s="121" t="s">
        <v>234</v>
      </c>
      <c r="H15" s="277">
        <v>8</v>
      </c>
      <c r="I15" s="113" t="s">
        <v>235</v>
      </c>
      <c r="K15" s="278" t="s">
        <v>236</v>
      </c>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row>
    <row r="16" spans="1:53" s="113" customFormat="1" ht="48.75" customHeight="1">
      <c r="A16" s="182" t="s">
        <v>94</v>
      </c>
      <c r="B16" s="170"/>
      <c r="C16" s="170"/>
      <c r="D16" s="170"/>
      <c r="E16" s="170"/>
      <c r="F16" s="170"/>
      <c r="G16" s="170"/>
      <c r="I16" s="415">
        <f>IF($Y$5="新　規",②新規契約算出表!N3,③継続契約算出表!N4)</f>
        <v>0</v>
      </c>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15"/>
      <c r="AP16" s="415"/>
      <c r="AQ16" s="415"/>
      <c r="AR16" s="415"/>
      <c r="AS16" s="415"/>
      <c r="AT16" s="415"/>
      <c r="AU16" s="415"/>
      <c r="AV16" s="415"/>
      <c r="AW16" s="415"/>
      <c r="AX16" s="415"/>
    </row>
    <row r="17" spans="1:52" s="113" customFormat="1" ht="27" customHeight="1">
      <c r="A17" s="113" t="str">
        <f>IF($Y$5="新　規",②新規契約算出表!$F$4,③継続契約算出表!$F$4)</f>
        <v>　契約期間 ：    契約締結日～　西暦    年3月31日</v>
      </c>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row>
    <row r="18" spans="1:52" s="113" customFormat="1" ht="27" customHeight="1">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row>
    <row r="19" spans="1:52" s="113" customFormat="1" ht="27" customHeight="1">
      <c r="A19" s="182" t="s">
        <v>96</v>
      </c>
      <c r="B19" s="170"/>
      <c r="C19" s="170"/>
      <c r="D19" s="170"/>
      <c r="E19" s="170"/>
      <c r="F19" s="170"/>
      <c r="G19" s="170"/>
      <c r="H19" s="186"/>
      <c r="J19" s="123"/>
      <c r="K19" s="123"/>
      <c r="L19" s="123"/>
      <c r="M19" s="123"/>
      <c r="N19" s="123"/>
      <c r="O19" s="123"/>
      <c r="P19" s="123"/>
      <c r="Q19" s="123"/>
      <c r="R19" s="123"/>
      <c r="S19" s="123"/>
      <c r="T19" s="123"/>
      <c r="U19" s="123"/>
      <c r="V19" s="123"/>
      <c r="W19" s="123"/>
      <c r="X19" s="123"/>
      <c r="Y19" s="123"/>
      <c r="Z19" s="182" t="s">
        <v>223</v>
      </c>
      <c r="AA19" s="187"/>
      <c r="AB19" s="187"/>
      <c r="AC19" s="187"/>
      <c r="AD19" s="187"/>
      <c r="AE19" s="187"/>
      <c r="AF19" s="187"/>
      <c r="AG19" s="187"/>
      <c r="AH19" s="187"/>
      <c r="AI19" s="187"/>
      <c r="AJ19" s="123"/>
      <c r="AK19" s="123"/>
      <c r="AL19" s="123"/>
      <c r="AM19" s="123"/>
      <c r="AN19" s="123"/>
      <c r="AO19" s="123"/>
      <c r="AP19" s="123"/>
      <c r="AQ19" s="123"/>
      <c r="AR19" s="123"/>
      <c r="AS19" s="123"/>
      <c r="AT19" s="123"/>
      <c r="AU19" s="123"/>
      <c r="AV19" s="123"/>
      <c r="AW19" s="123"/>
    </row>
    <row r="20" spans="1:52" s="113" customFormat="1" ht="42" customHeight="1" thickBot="1">
      <c r="B20" s="421" t="str">
        <f>IF($Y$5="新　規","初年度契約予定金額",IF($Y$5="継　続","継続契約予定金額"," "))</f>
        <v>初年度契約予定金額</v>
      </c>
      <c r="C20" s="421"/>
      <c r="D20" s="421"/>
      <c r="E20" s="421"/>
      <c r="F20" s="421"/>
      <c r="G20" s="421"/>
      <c r="H20" s="421"/>
      <c r="I20" s="421"/>
      <c r="J20" s="421"/>
      <c r="K20" s="147" t="s">
        <v>91</v>
      </c>
      <c r="L20" s="414">
        <f>$W$36+$P$82+$W$55+$W$69+$P$92+$P$101</f>
        <v>0</v>
      </c>
      <c r="M20" s="414"/>
      <c r="N20" s="414"/>
      <c r="O20" s="414"/>
      <c r="P20" s="414"/>
      <c r="Q20" s="414"/>
      <c r="R20" s="414"/>
      <c r="S20" s="414"/>
      <c r="T20" s="148" t="s">
        <v>92</v>
      </c>
      <c r="U20" s="148"/>
      <c r="V20" s="123"/>
      <c r="W20" s="123"/>
      <c r="X20" s="123"/>
      <c r="Y20" s="123"/>
      <c r="Z20" s="413" t="str">
        <f>IF($Y$5="新　規","初回契約金額",IF($Y$5="継　続","【継続契約ー固定経費】＋【継続契約ー継続症例登録経費】"," "))</f>
        <v>初回契約金額</v>
      </c>
      <c r="AA20" s="413"/>
      <c r="AB20" s="413"/>
      <c r="AC20" s="413"/>
      <c r="AD20" s="413"/>
      <c r="AE20" s="413"/>
      <c r="AF20" s="413"/>
      <c r="AG20" s="413"/>
      <c r="AH20" s="413"/>
      <c r="AI20" s="147" t="s">
        <v>91</v>
      </c>
      <c r="AJ20" s="414">
        <f>IF($Y$5="新　規",$W$36,IF($Y$5="継　続",$W$55+P101+$W$69,0))</f>
        <v>0</v>
      </c>
      <c r="AK20" s="414"/>
      <c r="AL20" s="414"/>
      <c r="AM20" s="414"/>
      <c r="AN20" s="414"/>
      <c r="AO20" s="414"/>
      <c r="AP20" s="414"/>
      <c r="AQ20" s="414"/>
      <c r="AR20" s="148" t="s">
        <v>16</v>
      </c>
      <c r="AS20" s="148"/>
      <c r="AT20" s="123"/>
      <c r="AU20" s="123"/>
      <c r="AV20" s="123"/>
      <c r="AW20" s="123"/>
    </row>
    <row r="21" spans="1:52" s="113" customFormat="1" ht="27" customHeight="1" thickTop="1">
      <c r="B21" s="151"/>
      <c r="C21" s="151"/>
      <c r="D21" s="151"/>
      <c r="E21" s="151"/>
      <c r="F21" s="151"/>
      <c r="G21" s="151"/>
      <c r="H21" s="151"/>
      <c r="I21" s="151"/>
      <c r="J21" s="151"/>
      <c r="K21" s="121"/>
      <c r="L21" s="152"/>
      <c r="M21" s="152"/>
      <c r="N21" s="152"/>
      <c r="O21" s="152"/>
      <c r="P21" s="152"/>
      <c r="Q21" s="152"/>
      <c r="R21" s="152"/>
      <c r="S21" s="152"/>
      <c r="T21" s="153"/>
      <c r="U21" s="15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row>
    <row r="22" spans="1:52" s="113" customFormat="1" ht="19.149999999999999" customHeight="1">
      <c r="A22" s="183" t="s">
        <v>116</v>
      </c>
      <c r="B22" s="140"/>
      <c r="C22" s="140"/>
      <c r="D22" s="140"/>
      <c r="E22" s="140"/>
      <c r="F22" s="140"/>
      <c r="G22" s="140"/>
      <c r="H22" s="140"/>
      <c r="I22" s="140"/>
      <c r="J22" s="140"/>
      <c r="K22" s="140"/>
      <c r="L22" s="140"/>
      <c r="M22" s="140"/>
      <c r="N22" s="140"/>
      <c r="O22" s="140"/>
      <c r="P22" s="140"/>
      <c r="Q22" s="140"/>
    </row>
    <row r="23" spans="1:52" s="113" customFormat="1" ht="19.149999999999999" customHeight="1">
      <c r="A23" s="139" t="s">
        <v>131</v>
      </c>
      <c r="K23" s="139" t="s">
        <v>222</v>
      </c>
      <c r="L23" s="139"/>
      <c r="M23" s="139"/>
      <c r="N23" s="139"/>
      <c r="O23" s="139"/>
    </row>
    <row r="24" spans="1:52" s="113" customFormat="1" ht="19.149999999999999" customHeight="1">
      <c r="A24" s="309" t="s">
        <v>72</v>
      </c>
      <c r="B24" s="309"/>
      <c r="C24" s="309"/>
      <c r="D24" s="309"/>
      <c r="E24" s="309" t="s">
        <v>73</v>
      </c>
      <c r="F24" s="309"/>
      <c r="G24" s="309"/>
      <c r="H24" s="309"/>
      <c r="I24" s="309"/>
      <c r="J24" s="309"/>
      <c r="K24" s="309"/>
      <c r="L24" s="309"/>
      <c r="M24" s="309"/>
      <c r="N24" s="309"/>
      <c r="O24" s="309"/>
      <c r="P24" s="309"/>
      <c r="Q24" s="309"/>
      <c r="R24" s="309"/>
      <c r="S24" s="309"/>
      <c r="T24" s="309"/>
      <c r="U24" s="309"/>
      <c r="V24" s="309"/>
      <c r="W24" s="307" t="s">
        <v>74</v>
      </c>
      <c r="X24" s="308"/>
      <c r="Y24" s="308"/>
      <c r="Z24" s="308"/>
      <c r="AA24" s="308"/>
      <c r="AB24" s="307" t="s">
        <v>75</v>
      </c>
      <c r="AC24" s="308"/>
      <c r="AD24" s="308"/>
      <c r="AE24" s="308"/>
      <c r="AF24" s="308"/>
      <c r="AG24" s="308"/>
      <c r="AH24" s="308"/>
      <c r="AI24" s="308"/>
      <c r="AJ24" s="308"/>
      <c r="AK24" s="308"/>
      <c r="AL24" s="308"/>
      <c r="AM24" s="308"/>
      <c r="AN24" s="308"/>
      <c r="AO24" s="308"/>
      <c r="AP24" s="308"/>
      <c r="AQ24" s="308"/>
      <c r="AR24" s="308"/>
      <c r="AS24" s="308"/>
      <c r="AT24" s="308"/>
      <c r="AU24" s="308"/>
      <c r="AV24" s="308"/>
      <c r="AW24" s="308"/>
      <c r="AX24" s="339"/>
    </row>
    <row r="25" spans="1:52" s="113" customFormat="1" ht="19.149999999999999" customHeight="1">
      <c r="A25" s="310" t="s">
        <v>76</v>
      </c>
      <c r="B25" s="311"/>
      <c r="C25" s="311"/>
      <c r="D25" s="312"/>
      <c r="E25" s="331" t="s">
        <v>117</v>
      </c>
      <c r="F25" s="332"/>
      <c r="G25" s="332"/>
      <c r="H25" s="332"/>
      <c r="I25" s="332"/>
      <c r="J25" s="332"/>
      <c r="K25" s="332"/>
      <c r="L25" s="332"/>
      <c r="M25" s="332"/>
      <c r="N25" s="332"/>
      <c r="O25" s="332"/>
      <c r="P25" s="332"/>
      <c r="Q25" s="332"/>
      <c r="R25" s="332"/>
      <c r="S25" s="332"/>
      <c r="T25" s="332"/>
      <c r="U25" s="332"/>
      <c r="V25" s="333"/>
      <c r="W25" s="416">
        <f>AB25</f>
        <v>0</v>
      </c>
      <c r="X25" s="417"/>
      <c r="Y25" s="417"/>
      <c r="Z25" s="417"/>
      <c r="AA25" s="417"/>
      <c r="AB25" s="418">
        <f>IF(Y5="新　規",②新規契約算出表!$K$10,0)</f>
        <v>0</v>
      </c>
      <c r="AC25" s="419"/>
      <c r="AD25" s="419"/>
      <c r="AE25" s="419"/>
      <c r="AF25" s="117" t="s">
        <v>87</v>
      </c>
      <c r="AG25" s="117"/>
      <c r="AH25" s="420"/>
      <c r="AI25" s="420"/>
      <c r="AJ25" s="396"/>
      <c r="AK25" s="396"/>
      <c r="AL25" s="396"/>
      <c r="AM25" s="396"/>
      <c r="AN25" s="396"/>
      <c r="AO25" s="396"/>
      <c r="AP25" s="396"/>
      <c r="AQ25" s="396"/>
      <c r="AR25" s="396"/>
      <c r="AS25" s="396"/>
      <c r="AT25" s="396"/>
      <c r="AU25" s="396"/>
      <c r="AV25" s="396"/>
      <c r="AW25" s="396"/>
      <c r="AX25" s="397"/>
    </row>
    <row r="26" spans="1:52" s="113" customFormat="1" ht="19.149999999999999" customHeight="1">
      <c r="A26" s="313"/>
      <c r="B26" s="314"/>
      <c r="C26" s="314"/>
      <c r="D26" s="315"/>
      <c r="E26" s="319" t="s">
        <v>185</v>
      </c>
      <c r="F26" s="320"/>
      <c r="G26" s="320"/>
      <c r="H26" s="320"/>
      <c r="I26" s="320"/>
      <c r="J26" s="320"/>
      <c r="K26" s="320"/>
      <c r="L26" s="320"/>
      <c r="M26" s="320"/>
      <c r="N26" s="320"/>
      <c r="O26" s="320"/>
      <c r="P26" s="320"/>
      <c r="Q26" s="320"/>
      <c r="R26" s="320"/>
      <c r="S26" s="320"/>
      <c r="T26" s="320"/>
      <c r="U26" s="320"/>
      <c r="V26" s="321"/>
      <c r="W26" s="363">
        <f>AB27</f>
        <v>0</v>
      </c>
      <c r="X26" s="364"/>
      <c r="Y26" s="364"/>
      <c r="Z26" s="364"/>
      <c r="AA26" s="365"/>
      <c r="AB26" s="142"/>
      <c r="AC26" s="143"/>
      <c r="AD26" s="143"/>
      <c r="AE26" s="143"/>
      <c r="AF26" s="125"/>
      <c r="AG26" s="125"/>
      <c r="AH26" s="125"/>
      <c r="AI26" s="125"/>
      <c r="AJ26" s="125"/>
      <c r="AK26" s="125"/>
      <c r="AL26" s="125"/>
      <c r="AM26" s="125"/>
      <c r="AN26" s="125"/>
      <c r="AO26" s="125"/>
      <c r="AP26" s="125"/>
      <c r="AQ26" s="125"/>
      <c r="AR26" s="125"/>
      <c r="AS26" s="125"/>
      <c r="AT26" s="125"/>
      <c r="AU26" s="125"/>
      <c r="AV26" s="125"/>
      <c r="AW26" s="125"/>
      <c r="AX26" s="199"/>
    </row>
    <row r="27" spans="1:52" s="113" customFormat="1" ht="19.149999999999999" customHeight="1">
      <c r="A27" s="313"/>
      <c r="B27" s="314"/>
      <c r="C27" s="314"/>
      <c r="D27" s="315"/>
      <c r="E27" s="398"/>
      <c r="F27" s="399"/>
      <c r="G27" s="399"/>
      <c r="H27" s="399"/>
      <c r="I27" s="399"/>
      <c r="J27" s="399"/>
      <c r="K27" s="399"/>
      <c r="L27" s="399"/>
      <c r="M27" s="399"/>
      <c r="N27" s="399"/>
      <c r="O27" s="399"/>
      <c r="P27" s="399"/>
      <c r="Q27" s="399"/>
      <c r="R27" s="399"/>
      <c r="S27" s="399"/>
      <c r="T27" s="399"/>
      <c r="U27" s="399"/>
      <c r="V27" s="400"/>
      <c r="W27" s="366">
        <f t="shared" ref="W27" si="0">ROUNDDOWN(AB27*AH27,0)</f>
        <v>0</v>
      </c>
      <c r="X27" s="367"/>
      <c r="Y27" s="367"/>
      <c r="Z27" s="367"/>
      <c r="AA27" s="368"/>
      <c r="AB27" s="369">
        <f>IF(Y5="新　規",SUM(②新規契約算出表!K12:K14),0)</f>
        <v>0</v>
      </c>
      <c r="AC27" s="370" t="e">
        <f>ROUNDDOWN(([1]②新規契約算出表!#REF!+[1]②新規契約算出表!#REF!+[1]②新規契約算出表!$K$12+[1]②新規契約算出表!$K$14)/1.2/1.3,-3)</f>
        <v>#REF!</v>
      </c>
      <c r="AD27" s="370" t="e">
        <f>ROUNDDOWN(([1]②新規契約算出表!#REF!+[1]②新規契約算出表!#REF!+[1]②新規契約算出表!$K$12+[1]②新規契約算出表!$K$14)/1.2/1.3,-3)</f>
        <v>#REF!</v>
      </c>
      <c r="AE27" s="370" t="e">
        <f>ROUNDDOWN(([1]②新規契約算出表!#REF!+[1]②新規契約算出表!#REF!+[1]②新規契約算出表!$K$12+[1]②新規契約算出表!$K$14)/1.2/1.3,-3)</f>
        <v>#REF!</v>
      </c>
      <c r="AF27" s="126" t="s">
        <v>87</v>
      </c>
      <c r="AG27" s="126" t="s">
        <v>192</v>
      </c>
      <c r="AH27" s="251"/>
      <c r="AI27" s="251"/>
      <c r="AJ27" s="126"/>
      <c r="AK27" s="126"/>
      <c r="AL27" s="126"/>
      <c r="AM27" s="126"/>
      <c r="AN27" s="126"/>
      <c r="AO27" s="126"/>
      <c r="AP27" s="126"/>
      <c r="AQ27" s="126"/>
      <c r="AR27" s="126"/>
      <c r="AS27" s="126"/>
      <c r="AT27" s="126"/>
      <c r="AU27" s="126"/>
      <c r="AV27" s="126"/>
      <c r="AW27" s="126"/>
      <c r="AX27" s="200"/>
    </row>
    <row r="28" spans="1:52" s="113" customFormat="1" ht="19.149999999999999" customHeight="1">
      <c r="A28" s="313"/>
      <c r="B28" s="314"/>
      <c r="C28" s="314"/>
      <c r="D28" s="315"/>
      <c r="E28" s="327" t="s">
        <v>186</v>
      </c>
      <c r="F28" s="327"/>
      <c r="G28" s="327"/>
      <c r="H28" s="327"/>
      <c r="I28" s="327"/>
      <c r="J28" s="327"/>
      <c r="K28" s="327"/>
      <c r="L28" s="327"/>
      <c r="M28" s="327"/>
      <c r="N28" s="327"/>
      <c r="O28" s="327"/>
      <c r="P28" s="327"/>
      <c r="Q28" s="327"/>
      <c r="R28" s="327"/>
      <c r="S28" s="327"/>
      <c r="T28" s="327"/>
      <c r="U28" s="327"/>
      <c r="V28" s="327"/>
      <c r="W28" s="392">
        <f>AB28</f>
        <v>0</v>
      </c>
      <c r="X28" s="393"/>
      <c r="Y28" s="393"/>
      <c r="Z28" s="393"/>
      <c r="AA28" s="393"/>
      <c r="AB28" s="358">
        <f>IF(Y5="新　規",SUM(②新規契約算出表!K16),0)</f>
        <v>0</v>
      </c>
      <c r="AC28" s="359"/>
      <c r="AD28" s="359"/>
      <c r="AE28" s="359"/>
      <c r="AF28" s="117" t="s">
        <v>87</v>
      </c>
      <c r="AG28" s="282" t="s">
        <v>210</v>
      </c>
      <c r="AH28" s="198"/>
      <c r="AI28" s="133"/>
      <c r="AJ28" s="117"/>
      <c r="AK28" s="117"/>
      <c r="AL28" s="117"/>
      <c r="AM28" s="126"/>
      <c r="AN28" s="117"/>
      <c r="AO28" s="117"/>
      <c r="AP28" s="117"/>
      <c r="AQ28" s="117"/>
      <c r="AR28" s="117"/>
      <c r="AS28" s="117"/>
      <c r="AT28" s="117"/>
      <c r="AU28" s="117"/>
      <c r="AV28" s="117"/>
      <c r="AW28" s="117"/>
      <c r="AX28" s="118"/>
      <c r="AZ28" s="185"/>
    </row>
    <row r="29" spans="1:52" s="113" customFormat="1" ht="18.75" customHeight="1">
      <c r="A29" s="313"/>
      <c r="B29" s="314"/>
      <c r="C29" s="314"/>
      <c r="D29" s="315"/>
      <c r="E29" s="371" t="s">
        <v>211</v>
      </c>
      <c r="F29" s="371"/>
      <c r="G29" s="371"/>
      <c r="H29" s="371"/>
      <c r="I29" s="371"/>
      <c r="J29" s="371"/>
      <c r="K29" s="371"/>
      <c r="L29" s="371"/>
      <c r="M29" s="371"/>
      <c r="N29" s="371"/>
      <c r="O29" s="371"/>
      <c r="P29" s="371"/>
      <c r="Q29" s="371"/>
      <c r="R29" s="371"/>
      <c r="S29" s="371"/>
      <c r="T29" s="371"/>
      <c r="U29" s="371"/>
      <c r="V29" s="371"/>
      <c r="W29" s="392">
        <f>AB29</f>
        <v>0</v>
      </c>
      <c r="X29" s="393"/>
      <c r="Y29" s="393"/>
      <c r="Z29" s="393"/>
      <c r="AA29" s="393"/>
      <c r="AB29" s="358">
        <f>IF(Y5="新　規",②新規契約算出表!K17,0)</f>
        <v>0</v>
      </c>
      <c r="AC29" s="359"/>
      <c r="AD29" s="359"/>
      <c r="AE29" s="359"/>
      <c r="AF29" s="126" t="s">
        <v>87</v>
      </c>
      <c r="AH29" s="162"/>
      <c r="AI29" s="137"/>
      <c r="AM29" s="126"/>
      <c r="AN29" s="117"/>
      <c r="AO29" s="117"/>
      <c r="AP29" s="117"/>
      <c r="AQ29" s="117"/>
      <c r="AR29" s="117"/>
      <c r="AS29" s="117"/>
      <c r="AT29" s="117"/>
      <c r="AU29" s="117"/>
      <c r="AV29" s="117"/>
      <c r="AW29" s="117"/>
      <c r="AX29" s="118"/>
      <c r="AZ29" s="185"/>
    </row>
    <row r="30" spans="1:52" s="113" customFormat="1" ht="19.149999999999999" customHeight="1">
      <c r="A30" s="313"/>
      <c r="B30" s="314"/>
      <c r="C30" s="314"/>
      <c r="D30" s="315"/>
      <c r="E30" s="331" t="s">
        <v>265</v>
      </c>
      <c r="F30" s="332"/>
      <c r="G30" s="332"/>
      <c r="H30" s="332"/>
      <c r="I30" s="332"/>
      <c r="J30" s="332"/>
      <c r="K30" s="332"/>
      <c r="L30" s="332"/>
      <c r="M30" s="332"/>
      <c r="N30" s="332"/>
      <c r="O30" s="332"/>
      <c r="P30" s="332"/>
      <c r="Q30" s="332"/>
      <c r="R30" s="332"/>
      <c r="S30" s="332"/>
      <c r="T30" s="332"/>
      <c r="U30" s="332"/>
      <c r="V30" s="333"/>
      <c r="W30" s="392">
        <f>AB30</f>
        <v>0</v>
      </c>
      <c r="X30" s="393"/>
      <c r="Y30" s="393"/>
      <c r="Z30" s="393"/>
      <c r="AA30" s="393"/>
      <c r="AB30" s="356">
        <f>IF(Y5="新　規",IF(AH30="レ",②新規契約算出表!K18,0),0)</f>
        <v>0</v>
      </c>
      <c r="AC30" s="357"/>
      <c r="AD30" s="357"/>
      <c r="AE30" s="357"/>
      <c r="AF30" s="126" t="s">
        <v>87</v>
      </c>
      <c r="AH30" s="262" t="s">
        <v>90</v>
      </c>
      <c r="AI30" s="137"/>
      <c r="AM30" s="126"/>
      <c r="AN30" s="117"/>
      <c r="AO30" s="117"/>
      <c r="AP30" s="117"/>
      <c r="AQ30" s="117"/>
      <c r="AR30" s="117"/>
      <c r="AS30" s="117"/>
      <c r="AT30" s="117"/>
      <c r="AU30" s="117"/>
      <c r="AV30" s="117"/>
      <c r="AW30" s="117"/>
      <c r="AX30" s="118"/>
      <c r="AZ30" s="185"/>
    </row>
    <row r="31" spans="1:52" s="113" customFormat="1" ht="19.149999999999999" customHeight="1">
      <c r="A31" s="313"/>
      <c r="B31" s="314"/>
      <c r="C31" s="314"/>
      <c r="D31" s="315"/>
      <c r="E31" s="394" t="s">
        <v>78</v>
      </c>
      <c r="F31" s="394"/>
      <c r="G31" s="394"/>
      <c r="H31" s="394"/>
      <c r="I31" s="394"/>
      <c r="J31" s="394"/>
      <c r="K31" s="394"/>
      <c r="L31" s="394"/>
      <c r="M31" s="394"/>
      <c r="N31" s="394"/>
      <c r="O31" s="394"/>
      <c r="P31" s="394"/>
      <c r="Q31" s="394"/>
      <c r="R31" s="394"/>
      <c r="S31" s="394"/>
      <c r="T31" s="394"/>
      <c r="U31" s="394"/>
      <c r="V31" s="394"/>
      <c r="W31" s="395">
        <f>SUM(W25:AA30)</f>
        <v>0</v>
      </c>
      <c r="X31" s="341"/>
      <c r="Y31" s="341"/>
      <c r="Z31" s="341"/>
      <c r="AA31" s="341"/>
      <c r="AB31" s="360" t="s">
        <v>118</v>
      </c>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2"/>
      <c r="AZ31" s="185"/>
    </row>
    <row r="32" spans="1:52" s="113" customFormat="1" ht="19.149999999999999" customHeight="1">
      <c r="A32" s="313"/>
      <c r="B32" s="314"/>
      <c r="C32" s="314"/>
      <c r="D32" s="315"/>
      <c r="E32" s="405" t="s">
        <v>255</v>
      </c>
      <c r="F32" s="405"/>
      <c r="G32" s="405"/>
      <c r="H32" s="405"/>
      <c r="I32" s="405"/>
      <c r="J32" s="405"/>
      <c r="K32" s="405"/>
      <c r="L32" s="405"/>
      <c r="M32" s="405"/>
      <c r="N32" s="405"/>
      <c r="O32" s="405"/>
      <c r="P32" s="405"/>
      <c r="Q32" s="405"/>
      <c r="R32" s="405"/>
      <c r="S32" s="405"/>
      <c r="T32" s="405"/>
      <c r="U32" s="405"/>
      <c r="V32" s="405"/>
      <c r="W32" s="395">
        <f>ROUND(W31*0.2,0)</f>
        <v>0</v>
      </c>
      <c r="X32" s="341"/>
      <c r="Y32" s="341"/>
      <c r="Z32" s="341"/>
      <c r="AA32" s="341"/>
      <c r="AB32" s="360" t="s">
        <v>263</v>
      </c>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2"/>
    </row>
    <row r="33" spans="1:50" s="113" customFormat="1" ht="19.149999999999999" customHeight="1">
      <c r="A33" s="316"/>
      <c r="B33" s="317"/>
      <c r="C33" s="317"/>
      <c r="D33" s="318"/>
      <c r="E33" s="394" t="s">
        <v>79</v>
      </c>
      <c r="F33" s="394"/>
      <c r="G33" s="394"/>
      <c r="H33" s="394"/>
      <c r="I33" s="394"/>
      <c r="J33" s="394"/>
      <c r="K33" s="394"/>
      <c r="L33" s="394"/>
      <c r="M33" s="394"/>
      <c r="N33" s="394"/>
      <c r="O33" s="394"/>
      <c r="P33" s="394"/>
      <c r="Q33" s="394"/>
      <c r="R33" s="394"/>
      <c r="S33" s="394"/>
      <c r="T33" s="394"/>
      <c r="U33" s="394"/>
      <c r="V33" s="394"/>
      <c r="W33" s="340">
        <f>SUM(W31:AA32)</f>
        <v>0</v>
      </c>
      <c r="X33" s="341"/>
      <c r="Y33" s="341"/>
      <c r="Z33" s="341"/>
      <c r="AA33" s="341"/>
      <c r="AB33" s="360" t="s">
        <v>264</v>
      </c>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2"/>
    </row>
    <row r="34" spans="1:50" s="113" customFormat="1" ht="19.149999999999999" customHeight="1" thickBot="1">
      <c r="A34" s="287" t="s">
        <v>80</v>
      </c>
      <c r="B34" s="288"/>
      <c r="C34" s="288"/>
      <c r="D34" s="288"/>
      <c r="E34" s="288"/>
      <c r="F34" s="288"/>
      <c r="G34" s="288"/>
      <c r="H34" s="288"/>
      <c r="I34" s="288"/>
      <c r="J34" s="288"/>
      <c r="K34" s="288"/>
      <c r="L34" s="288"/>
      <c r="M34" s="288"/>
      <c r="N34" s="288"/>
      <c r="O34" s="288"/>
      <c r="P34" s="288"/>
      <c r="Q34" s="288"/>
      <c r="R34" s="288"/>
      <c r="S34" s="288"/>
      <c r="T34" s="288"/>
      <c r="U34" s="288"/>
      <c r="V34" s="289"/>
      <c r="W34" s="387">
        <f>ROUND(W33*0.3,0)</f>
        <v>0</v>
      </c>
      <c r="X34" s="388"/>
      <c r="Y34" s="388"/>
      <c r="Z34" s="388"/>
      <c r="AA34" s="388"/>
      <c r="AB34" s="287" t="s">
        <v>81</v>
      </c>
      <c r="AC34" s="288"/>
      <c r="AD34" s="288"/>
      <c r="AE34" s="288"/>
      <c r="AF34" s="288"/>
      <c r="AG34" s="288"/>
      <c r="AH34" s="288"/>
      <c r="AI34" s="288"/>
      <c r="AJ34" s="288"/>
      <c r="AK34" s="288"/>
      <c r="AL34" s="288"/>
      <c r="AM34" s="288"/>
      <c r="AN34" s="288"/>
      <c r="AO34" s="288"/>
      <c r="AP34" s="288"/>
      <c r="AQ34" s="288"/>
      <c r="AR34" s="288"/>
      <c r="AS34" s="288"/>
      <c r="AT34" s="288"/>
      <c r="AU34" s="288"/>
      <c r="AV34" s="288"/>
      <c r="AW34" s="288"/>
      <c r="AX34" s="289"/>
    </row>
    <row r="35" spans="1:50" s="113" customFormat="1" ht="19.149999999999999" customHeight="1" thickTop="1" thickBot="1">
      <c r="A35" s="389" t="s">
        <v>82</v>
      </c>
      <c r="B35" s="390"/>
      <c r="C35" s="390"/>
      <c r="D35" s="390"/>
      <c r="E35" s="390"/>
      <c r="F35" s="390"/>
      <c r="G35" s="390"/>
      <c r="H35" s="390"/>
      <c r="I35" s="390"/>
      <c r="J35" s="390"/>
      <c r="K35" s="390"/>
      <c r="L35" s="390"/>
      <c r="M35" s="390"/>
      <c r="N35" s="390"/>
      <c r="O35" s="390"/>
      <c r="P35" s="390"/>
      <c r="Q35" s="390"/>
      <c r="R35" s="390"/>
      <c r="S35" s="390"/>
      <c r="T35" s="390"/>
      <c r="U35" s="390"/>
      <c r="V35" s="390"/>
      <c r="W35" s="402">
        <f>SUM(W33:AA34)</f>
        <v>0</v>
      </c>
      <c r="X35" s="403"/>
      <c r="Y35" s="403"/>
      <c r="Z35" s="403"/>
      <c r="AA35" s="404"/>
      <c r="AB35" s="39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10"/>
    </row>
    <row r="36" spans="1:50" s="113" customFormat="1" ht="19.149999999999999" customHeight="1" thickBot="1">
      <c r="A36" s="385" t="s">
        <v>86</v>
      </c>
      <c r="B36" s="386"/>
      <c r="C36" s="386"/>
      <c r="D36" s="386"/>
      <c r="E36" s="386"/>
      <c r="F36" s="386"/>
      <c r="G36" s="386"/>
      <c r="H36" s="386"/>
      <c r="I36" s="386"/>
      <c r="J36" s="386"/>
      <c r="K36" s="386"/>
      <c r="L36" s="386"/>
      <c r="M36" s="386"/>
      <c r="N36" s="386"/>
      <c r="O36" s="386"/>
      <c r="P36" s="386"/>
      <c r="Q36" s="386"/>
      <c r="R36" s="386"/>
      <c r="S36" s="386"/>
      <c r="T36" s="386"/>
      <c r="U36" s="386"/>
      <c r="V36" s="386"/>
      <c r="W36" s="300">
        <f>ROUND((AB36+1)*W35,0)</f>
        <v>0</v>
      </c>
      <c r="X36" s="301"/>
      <c r="Y36" s="301"/>
      <c r="Z36" s="301"/>
      <c r="AA36" s="302"/>
      <c r="AB36" s="303">
        <v>0.1</v>
      </c>
      <c r="AC36" s="304"/>
      <c r="AD36" s="304"/>
      <c r="AE36" s="304"/>
      <c r="AF36" s="411"/>
      <c r="AG36" s="411"/>
      <c r="AH36" s="411"/>
      <c r="AI36" s="411"/>
      <c r="AJ36" s="411"/>
      <c r="AK36" s="411"/>
      <c r="AL36" s="411"/>
      <c r="AM36" s="411"/>
      <c r="AN36" s="411"/>
      <c r="AO36" s="411"/>
      <c r="AP36" s="411"/>
      <c r="AQ36" s="411"/>
      <c r="AR36" s="411"/>
      <c r="AS36" s="411"/>
      <c r="AT36" s="411"/>
      <c r="AU36" s="411"/>
      <c r="AV36" s="411"/>
      <c r="AW36" s="411"/>
      <c r="AX36" s="412"/>
    </row>
    <row r="37" spans="1:50" s="113" customFormat="1" ht="19.149999999999999" customHeight="1">
      <c r="A37" s="131"/>
      <c r="B37" s="131"/>
      <c r="C37" s="131"/>
      <c r="D37" s="131"/>
      <c r="E37" s="131"/>
      <c r="F37" s="131"/>
      <c r="G37" s="131"/>
      <c r="H37" s="131"/>
      <c r="I37" s="131"/>
      <c r="J37" s="131"/>
      <c r="K37" s="131"/>
      <c r="L37" s="131"/>
      <c r="M37" s="131"/>
      <c r="N37" s="131"/>
      <c r="O37" s="131"/>
      <c r="P37" s="131"/>
      <c r="Q37" s="131"/>
      <c r="R37" s="131"/>
      <c r="S37" s="131"/>
      <c r="T37" s="131"/>
      <c r="U37" s="131"/>
      <c r="V37" s="131"/>
      <c r="W37" s="132"/>
      <c r="X37" s="132"/>
      <c r="Y37" s="132"/>
      <c r="Z37" s="132"/>
      <c r="AA37" s="132"/>
      <c r="AB37" s="130"/>
      <c r="AC37"/>
      <c r="AD37"/>
      <c r="AE37"/>
      <c r="AF37"/>
      <c r="AG37"/>
      <c r="AH37"/>
      <c r="AI37"/>
      <c r="AJ37"/>
      <c r="AK37"/>
      <c r="AL37"/>
      <c r="AM37"/>
      <c r="AN37"/>
      <c r="AO37"/>
      <c r="AP37"/>
      <c r="AQ37"/>
      <c r="AR37"/>
      <c r="AS37"/>
      <c r="AT37"/>
      <c r="AU37"/>
      <c r="AV37"/>
      <c r="AW37"/>
      <c r="AX37"/>
    </row>
    <row r="38" spans="1:50" s="113" customFormat="1" ht="19.149999999999999" customHeight="1">
      <c r="A38" s="139" t="s">
        <v>209</v>
      </c>
    </row>
    <row r="39" spans="1:50" s="113" customFormat="1" ht="19.149999999999999" customHeight="1">
      <c r="A39" s="309" t="s">
        <v>72</v>
      </c>
      <c r="B39" s="309"/>
      <c r="C39" s="309"/>
      <c r="D39" s="309"/>
      <c r="E39" s="309" t="s">
        <v>73</v>
      </c>
      <c r="F39" s="309"/>
      <c r="G39" s="309"/>
      <c r="H39" s="309"/>
      <c r="I39" s="309"/>
      <c r="J39" s="309"/>
      <c r="K39" s="309"/>
      <c r="L39" s="309"/>
      <c r="M39" s="309"/>
      <c r="N39" s="309"/>
      <c r="O39" s="309"/>
      <c r="P39" s="309"/>
      <c r="Q39" s="309"/>
      <c r="R39" s="309"/>
      <c r="S39" s="309"/>
      <c r="T39" s="309"/>
      <c r="U39" s="309"/>
      <c r="V39" s="309"/>
      <c r="W39" s="307" t="s">
        <v>74</v>
      </c>
      <c r="X39" s="308"/>
      <c r="Y39" s="308"/>
      <c r="Z39" s="308"/>
      <c r="AA39" s="308"/>
      <c r="AB39" s="307" t="s">
        <v>75</v>
      </c>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39"/>
    </row>
    <row r="40" spans="1:50" s="113" customFormat="1" ht="19.149999999999999" customHeight="1">
      <c r="A40" s="310" t="s">
        <v>76</v>
      </c>
      <c r="B40" s="311"/>
      <c r="C40" s="311"/>
      <c r="D40" s="312"/>
      <c r="E40" s="331" t="str">
        <f>IF($Y$5="新　規","A　 審査費（令和" &amp; H15+1 &amp; "年度）","A　 審査費（令和" &amp; H15 &amp; "年度）")</f>
        <v>A　 審査費（令和9年度）</v>
      </c>
      <c r="F40" s="332"/>
      <c r="G40" s="332"/>
      <c r="H40" s="332"/>
      <c r="I40" s="332"/>
      <c r="J40" s="332"/>
      <c r="K40" s="332"/>
      <c r="L40" s="332"/>
      <c r="M40" s="332"/>
      <c r="N40" s="332"/>
      <c r="O40" s="332"/>
      <c r="P40" s="332"/>
      <c r="Q40" s="332"/>
      <c r="R40" s="332"/>
      <c r="S40" s="332"/>
      <c r="T40" s="332"/>
      <c r="U40" s="332"/>
      <c r="V40" s="333"/>
      <c r="W40" s="353">
        <f>AB40</f>
        <v>0</v>
      </c>
      <c r="X40" s="354"/>
      <c r="Y40" s="354"/>
      <c r="Z40" s="354"/>
      <c r="AA40" s="355"/>
      <c r="AB40" s="356">
        <f>IF(AH40="レ",SUM(③継続契約算出表!$K$9:$K$10),0)</f>
        <v>0</v>
      </c>
      <c r="AC40" s="357"/>
      <c r="AD40" s="357"/>
      <c r="AE40" s="357"/>
      <c r="AF40" s="117" t="s">
        <v>87</v>
      </c>
      <c r="AG40" s="117"/>
      <c r="AH40" s="262"/>
      <c r="AI40" s="276"/>
      <c r="AJ40" s="396"/>
      <c r="AK40" s="396"/>
      <c r="AL40" s="396"/>
      <c r="AM40" s="396"/>
      <c r="AN40" s="396"/>
      <c r="AO40" s="396"/>
      <c r="AP40" s="396"/>
      <c r="AQ40" s="396"/>
      <c r="AR40" s="396"/>
      <c r="AS40" s="396"/>
      <c r="AT40" s="396"/>
      <c r="AU40" s="396"/>
      <c r="AV40" s="396"/>
      <c r="AW40" s="396"/>
      <c r="AX40" s="397"/>
    </row>
    <row r="41" spans="1:50" s="113" customFormat="1" ht="19.149999999999999" customHeight="1">
      <c r="A41" s="313"/>
      <c r="B41" s="314"/>
      <c r="C41" s="314"/>
      <c r="D41" s="315"/>
      <c r="E41" s="331" t="str">
        <f>IF($Y$5="新　規","A　 審査費（令和" &amp; H15+2 &amp; "年度）","A　 審査費（令和" &amp; H15+1 &amp; "年度）")</f>
        <v>A　 審査費（令和10年度）</v>
      </c>
      <c r="F41" s="332"/>
      <c r="G41" s="332"/>
      <c r="H41" s="332"/>
      <c r="I41" s="332"/>
      <c r="J41" s="332"/>
      <c r="K41" s="332"/>
      <c r="L41" s="332"/>
      <c r="M41" s="332"/>
      <c r="N41" s="332"/>
      <c r="O41" s="332"/>
      <c r="P41" s="332"/>
      <c r="Q41" s="332"/>
      <c r="R41" s="332"/>
      <c r="S41" s="332"/>
      <c r="T41" s="332"/>
      <c r="U41" s="332"/>
      <c r="V41" s="333"/>
      <c r="W41" s="353">
        <f t="shared" ref="W41:W44" si="1">AB41</f>
        <v>0</v>
      </c>
      <c r="X41" s="354"/>
      <c r="Y41" s="354"/>
      <c r="Z41" s="354"/>
      <c r="AA41" s="355"/>
      <c r="AB41" s="356">
        <f>IF(AH41="レ",SUM(③継続契約算出表!$K$9:$K$10),0)</f>
        <v>0</v>
      </c>
      <c r="AC41" s="357"/>
      <c r="AD41" s="357"/>
      <c r="AE41" s="357"/>
      <c r="AF41" s="117" t="s">
        <v>87</v>
      </c>
      <c r="AG41" s="126"/>
      <c r="AH41" s="262" t="s">
        <v>90</v>
      </c>
      <c r="AI41" s="162"/>
      <c r="AJ41" s="263"/>
      <c r="AK41" s="263"/>
      <c r="AL41" s="263"/>
      <c r="AM41" s="263"/>
      <c r="AN41" s="263"/>
      <c r="AO41" s="263"/>
      <c r="AP41" s="263"/>
      <c r="AQ41" s="263"/>
      <c r="AR41" s="263"/>
      <c r="AS41" s="263"/>
      <c r="AT41" s="263"/>
      <c r="AU41" s="263"/>
      <c r="AV41" s="263"/>
      <c r="AW41" s="263"/>
      <c r="AX41" s="264"/>
    </row>
    <row r="42" spans="1:50" s="113" customFormat="1" ht="19.149999999999999" customHeight="1">
      <c r="A42" s="313"/>
      <c r="B42" s="314"/>
      <c r="C42" s="314"/>
      <c r="D42" s="315"/>
      <c r="E42" s="331" t="str">
        <f>IF($Y$5="新　規","A　 審査費（令和" &amp; H15+3 &amp; "年度）","A　 審査費（令和" &amp; H15+2 &amp; "年度）")</f>
        <v>A　 審査費（令和11年度）</v>
      </c>
      <c r="F42" s="332"/>
      <c r="G42" s="332"/>
      <c r="H42" s="332"/>
      <c r="I42" s="332"/>
      <c r="J42" s="332"/>
      <c r="K42" s="332"/>
      <c r="L42" s="332"/>
      <c r="M42" s="332"/>
      <c r="N42" s="332"/>
      <c r="O42" s="332"/>
      <c r="P42" s="332"/>
      <c r="Q42" s="332"/>
      <c r="R42" s="332"/>
      <c r="S42" s="332"/>
      <c r="T42" s="332"/>
      <c r="U42" s="332"/>
      <c r="V42" s="333"/>
      <c r="W42" s="353">
        <f t="shared" si="1"/>
        <v>0</v>
      </c>
      <c r="X42" s="354"/>
      <c r="Y42" s="354"/>
      <c r="Z42" s="354"/>
      <c r="AA42" s="355"/>
      <c r="AB42" s="356">
        <f>IF(AH42="レ",SUM(③継続契約算出表!$K$9:$K$10),0)</f>
        <v>0</v>
      </c>
      <c r="AC42" s="357"/>
      <c r="AD42" s="357"/>
      <c r="AE42" s="357"/>
      <c r="AF42" s="117" t="s">
        <v>87</v>
      </c>
      <c r="AG42" s="126"/>
      <c r="AH42" s="262"/>
      <c r="AI42" s="162"/>
      <c r="AJ42" s="263"/>
      <c r="AK42" s="263"/>
      <c r="AL42" s="263"/>
      <c r="AM42" s="263"/>
      <c r="AN42" s="263"/>
      <c r="AO42" s="263"/>
      <c r="AP42" s="263"/>
      <c r="AQ42" s="263"/>
      <c r="AR42" s="263"/>
      <c r="AS42" s="263"/>
      <c r="AT42" s="263"/>
      <c r="AU42" s="263"/>
      <c r="AV42" s="263"/>
      <c r="AW42" s="263"/>
      <c r="AX42" s="264"/>
    </row>
    <row r="43" spans="1:50" s="113" customFormat="1" ht="19.149999999999999" customHeight="1">
      <c r="A43" s="313"/>
      <c r="B43" s="314"/>
      <c r="C43" s="314"/>
      <c r="D43" s="315"/>
      <c r="E43" s="331" t="str">
        <f>IF($Y$5="新　規","A　 審査費（令和" &amp; H15+4 &amp; "年度）","A　 審査費（令和" &amp; H15+3 &amp; "年度）")</f>
        <v>A　 審査費（令和12年度）</v>
      </c>
      <c r="F43" s="332"/>
      <c r="G43" s="332"/>
      <c r="H43" s="332"/>
      <c r="I43" s="332"/>
      <c r="J43" s="332"/>
      <c r="K43" s="332"/>
      <c r="L43" s="332"/>
      <c r="M43" s="332"/>
      <c r="N43" s="332"/>
      <c r="O43" s="332"/>
      <c r="P43" s="332"/>
      <c r="Q43" s="332"/>
      <c r="R43" s="332"/>
      <c r="S43" s="332"/>
      <c r="T43" s="332"/>
      <c r="U43" s="332"/>
      <c r="V43" s="333"/>
      <c r="W43" s="353">
        <f t="shared" si="1"/>
        <v>0</v>
      </c>
      <c r="X43" s="354"/>
      <c r="Y43" s="354"/>
      <c r="Z43" s="354"/>
      <c r="AA43" s="355"/>
      <c r="AB43" s="356">
        <f>IF(AH43="レ",SUM(③継続契約算出表!$K$9:$K$10),0)</f>
        <v>0</v>
      </c>
      <c r="AC43" s="357"/>
      <c r="AD43" s="357"/>
      <c r="AE43" s="357"/>
      <c r="AF43" s="117" t="s">
        <v>87</v>
      </c>
      <c r="AG43" s="126"/>
      <c r="AH43" s="262"/>
      <c r="AI43" s="162"/>
      <c r="AJ43" s="263"/>
      <c r="AK43" s="263"/>
      <c r="AL43" s="263"/>
      <c r="AM43" s="263"/>
      <c r="AN43" s="263"/>
      <c r="AO43" s="263"/>
      <c r="AP43" s="263"/>
      <c r="AQ43" s="263"/>
      <c r="AR43" s="263"/>
      <c r="AS43" s="263"/>
      <c r="AT43" s="263"/>
      <c r="AU43" s="263"/>
      <c r="AV43" s="263"/>
      <c r="AW43" s="263"/>
      <c r="AX43" s="264"/>
    </row>
    <row r="44" spans="1:50" s="113" customFormat="1" ht="19.149999999999999" customHeight="1">
      <c r="A44" s="313"/>
      <c r="B44" s="314"/>
      <c r="C44" s="314"/>
      <c r="D44" s="315"/>
      <c r="E44" s="331" t="str">
        <f>IF($Y$5="新　規","A　 審査費（令和" &amp; H15+5 &amp; "年度）","A　 審査費（令和" &amp; H15+4 &amp; "年度）")</f>
        <v>A　 審査費（令和13年度）</v>
      </c>
      <c r="F44" s="332"/>
      <c r="G44" s="332"/>
      <c r="H44" s="332"/>
      <c r="I44" s="332"/>
      <c r="J44" s="332"/>
      <c r="K44" s="332"/>
      <c r="L44" s="332"/>
      <c r="M44" s="332"/>
      <c r="N44" s="332"/>
      <c r="O44" s="332"/>
      <c r="P44" s="332"/>
      <c r="Q44" s="332"/>
      <c r="R44" s="332"/>
      <c r="S44" s="332"/>
      <c r="T44" s="332"/>
      <c r="U44" s="332"/>
      <c r="V44" s="333"/>
      <c r="W44" s="353">
        <f t="shared" si="1"/>
        <v>0</v>
      </c>
      <c r="X44" s="354"/>
      <c r="Y44" s="354"/>
      <c r="Z44" s="354"/>
      <c r="AA44" s="355"/>
      <c r="AB44" s="356">
        <f>IF(AH44="レ",SUM(③継続契約算出表!$K$9:$K$10),0)</f>
        <v>0</v>
      </c>
      <c r="AC44" s="357"/>
      <c r="AD44" s="357"/>
      <c r="AE44" s="357"/>
      <c r="AF44" s="117" t="s">
        <v>87</v>
      </c>
      <c r="AG44" s="126"/>
      <c r="AH44" s="262"/>
      <c r="AI44" s="162"/>
      <c r="AJ44" s="263"/>
      <c r="AK44" s="263"/>
      <c r="AL44" s="263"/>
      <c r="AM44" s="263"/>
      <c r="AN44" s="263"/>
      <c r="AO44" s="263"/>
      <c r="AP44" s="263"/>
      <c r="AQ44" s="263"/>
      <c r="AR44" s="263"/>
      <c r="AS44" s="263"/>
      <c r="AT44" s="263"/>
      <c r="AU44" s="263"/>
      <c r="AV44" s="263"/>
      <c r="AW44" s="263"/>
      <c r="AX44" s="264"/>
    </row>
    <row r="45" spans="1:50" s="113" customFormat="1" ht="19.149999999999999" customHeight="1">
      <c r="A45" s="313"/>
      <c r="B45" s="314"/>
      <c r="C45" s="314"/>
      <c r="D45" s="315"/>
      <c r="E45" s="327" t="str">
        <f>IF($Y$5="新　規","D　 治験関係システム利用料（令和" &amp; H15+1 &amp; "年度）","D　 治験関係システム利用料（令和" &amp; H15 &amp; "年度）")</f>
        <v>D　 治験関係システム利用料（令和9年度）</v>
      </c>
      <c r="F45" s="327"/>
      <c r="G45" s="327"/>
      <c r="H45" s="327"/>
      <c r="I45" s="327"/>
      <c r="J45" s="327"/>
      <c r="K45" s="327"/>
      <c r="L45" s="327"/>
      <c r="M45" s="327"/>
      <c r="N45" s="327"/>
      <c r="O45" s="327"/>
      <c r="P45" s="327"/>
      <c r="Q45" s="327"/>
      <c r="R45" s="327"/>
      <c r="S45" s="327"/>
      <c r="T45" s="327"/>
      <c r="U45" s="327"/>
      <c r="V45" s="327"/>
      <c r="W45" s="392">
        <f>AB45</f>
        <v>0</v>
      </c>
      <c r="X45" s="393"/>
      <c r="Y45" s="393"/>
      <c r="Z45" s="393"/>
      <c r="AA45" s="401"/>
      <c r="AB45" s="358">
        <f>IF(AH45="レ",③継続契約算出表!$K$12,0)</f>
        <v>0</v>
      </c>
      <c r="AC45" s="359"/>
      <c r="AD45" s="359"/>
      <c r="AE45" s="359"/>
      <c r="AF45" s="126" t="s">
        <v>87</v>
      </c>
      <c r="AG45" s="126"/>
      <c r="AH45" s="262"/>
      <c r="AI45" s="162"/>
      <c r="AJ45" s="126"/>
      <c r="AK45" s="126"/>
      <c r="AL45" s="126"/>
      <c r="AM45" s="126"/>
      <c r="AN45" s="126"/>
      <c r="AO45" s="126"/>
      <c r="AP45" s="126"/>
      <c r="AQ45" s="126"/>
      <c r="AR45" s="126"/>
      <c r="AS45" s="126"/>
      <c r="AT45" s="126"/>
      <c r="AU45" s="126"/>
      <c r="AV45" s="126"/>
      <c r="AW45" s="126"/>
      <c r="AX45" s="124"/>
    </row>
    <row r="46" spans="1:50" s="113" customFormat="1" ht="19.149999999999999" customHeight="1">
      <c r="A46" s="313"/>
      <c r="B46" s="314"/>
      <c r="C46" s="314"/>
      <c r="D46" s="315"/>
      <c r="E46" s="327" t="str">
        <f>IF($Y$5="新　規","D　 治験関係システム利用料（令和" &amp; H15+2 &amp; "年度）","D　 治験関係システム利用料（令和" &amp; H15+1 &amp; "年度）")</f>
        <v>D　 治験関係システム利用料（令和10年度）</v>
      </c>
      <c r="F46" s="327"/>
      <c r="G46" s="327"/>
      <c r="H46" s="327"/>
      <c r="I46" s="327"/>
      <c r="J46" s="327"/>
      <c r="K46" s="327"/>
      <c r="L46" s="327"/>
      <c r="M46" s="327"/>
      <c r="N46" s="327"/>
      <c r="O46" s="327"/>
      <c r="P46" s="327"/>
      <c r="Q46" s="327"/>
      <c r="R46" s="327"/>
      <c r="S46" s="327"/>
      <c r="T46" s="327"/>
      <c r="U46" s="327"/>
      <c r="V46" s="327"/>
      <c r="W46" s="392">
        <f t="shared" ref="W46:W49" si="2">AB46</f>
        <v>0</v>
      </c>
      <c r="X46" s="393"/>
      <c r="Y46" s="393"/>
      <c r="Z46" s="393"/>
      <c r="AA46" s="401"/>
      <c r="AB46" s="358">
        <f>IF(AH46="レ",③継続契約算出表!$K$12,0)</f>
        <v>0</v>
      </c>
      <c r="AC46" s="359"/>
      <c r="AD46" s="359"/>
      <c r="AE46" s="359"/>
      <c r="AF46" s="126" t="s">
        <v>87</v>
      </c>
      <c r="AG46" s="126"/>
      <c r="AH46" s="262"/>
      <c r="AI46" s="162"/>
      <c r="AJ46" s="126"/>
      <c r="AK46" s="126"/>
      <c r="AL46" s="126"/>
      <c r="AM46" s="126"/>
      <c r="AN46" s="126"/>
      <c r="AO46" s="126"/>
      <c r="AP46" s="126"/>
      <c r="AQ46" s="126"/>
      <c r="AR46" s="126"/>
      <c r="AS46" s="126"/>
      <c r="AT46" s="126"/>
      <c r="AU46" s="126"/>
      <c r="AV46" s="126"/>
      <c r="AW46" s="126"/>
      <c r="AX46" s="124"/>
    </row>
    <row r="47" spans="1:50" s="113" customFormat="1" ht="19.149999999999999" customHeight="1">
      <c r="A47" s="313"/>
      <c r="B47" s="314"/>
      <c r="C47" s="314"/>
      <c r="D47" s="315"/>
      <c r="E47" s="327" t="str">
        <f>IF($Y$5="新　規","D　 治験関係システム利用料（令和" &amp; H15+3 &amp; "年度）","D　 治験関係システム利用料（令和" &amp; H15+2 &amp; "年度）")</f>
        <v>D　 治験関係システム利用料（令和11年度）</v>
      </c>
      <c r="F47" s="327"/>
      <c r="G47" s="327"/>
      <c r="H47" s="327"/>
      <c r="I47" s="327"/>
      <c r="J47" s="327"/>
      <c r="K47" s="327"/>
      <c r="L47" s="327"/>
      <c r="M47" s="327"/>
      <c r="N47" s="327"/>
      <c r="O47" s="327"/>
      <c r="P47" s="327"/>
      <c r="Q47" s="327"/>
      <c r="R47" s="327"/>
      <c r="S47" s="327"/>
      <c r="T47" s="327"/>
      <c r="U47" s="327"/>
      <c r="V47" s="327"/>
      <c r="W47" s="392">
        <f t="shared" si="2"/>
        <v>0</v>
      </c>
      <c r="X47" s="393"/>
      <c r="Y47" s="393"/>
      <c r="Z47" s="393"/>
      <c r="AA47" s="401"/>
      <c r="AB47" s="358">
        <f>IF(AH47="レ",③継続契約算出表!$K$12,0)</f>
        <v>0</v>
      </c>
      <c r="AC47" s="359"/>
      <c r="AD47" s="359"/>
      <c r="AE47" s="359"/>
      <c r="AF47" s="126" t="s">
        <v>87</v>
      </c>
      <c r="AG47" s="126"/>
      <c r="AH47" s="262"/>
      <c r="AI47" s="162"/>
      <c r="AJ47" s="126"/>
      <c r="AK47" s="126"/>
      <c r="AL47" s="126"/>
      <c r="AM47" s="126"/>
      <c r="AN47" s="126"/>
      <c r="AO47" s="126"/>
      <c r="AP47" s="126"/>
      <c r="AQ47" s="126"/>
      <c r="AR47" s="126"/>
      <c r="AS47" s="126"/>
      <c r="AT47" s="126"/>
      <c r="AU47" s="126"/>
      <c r="AV47" s="126"/>
      <c r="AW47" s="126"/>
      <c r="AX47" s="124"/>
    </row>
    <row r="48" spans="1:50" s="113" customFormat="1" ht="19.149999999999999" customHeight="1">
      <c r="A48" s="313"/>
      <c r="B48" s="314"/>
      <c r="C48" s="314"/>
      <c r="D48" s="315"/>
      <c r="E48" s="327" t="str">
        <f>IF($Y$5="新　規","D　 治験関係システム利用料（令和" &amp; H15+4 &amp; "年度）","D　 治験関係システム利用料（令和" &amp; H15+3 &amp; "年度）")</f>
        <v>D　 治験関係システム利用料（令和12年度）</v>
      </c>
      <c r="F48" s="327"/>
      <c r="G48" s="327"/>
      <c r="H48" s="327"/>
      <c r="I48" s="327"/>
      <c r="J48" s="327"/>
      <c r="K48" s="327"/>
      <c r="L48" s="327"/>
      <c r="M48" s="327"/>
      <c r="N48" s="327"/>
      <c r="O48" s="327"/>
      <c r="P48" s="327"/>
      <c r="Q48" s="327"/>
      <c r="R48" s="327"/>
      <c r="S48" s="327"/>
      <c r="T48" s="327"/>
      <c r="U48" s="327"/>
      <c r="V48" s="327"/>
      <c r="W48" s="392">
        <f t="shared" si="2"/>
        <v>0</v>
      </c>
      <c r="X48" s="393"/>
      <c r="Y48" s="393"/>
      <c r="Z48" s="393"/>
      <c r="AA48" s="401"/>
      <c r="AB48" s="358">
        <f>IF(AH48="レ",③継続契約算出表!$K$12,0)</f>
        <v>0</v>
      </c>
      <c r="AC48" s="359"/>
      <c r="AD48" s="359"/>
      <c r="AE48" s="359"/>
      <c r="AF48" s="126" t="s">
        <v>87</v>
      </c>
      <c r="AG48" s="126"/>
      <c r="AH48" s="262" t="s">
        <v>90</v>
      </c>
      <c r="AI48" s="162"/>
      <c r="AJ48" s="126"/>
      <c r="AK48" s="126"/>
      <c r="AL48" s="126"/>
      <c r="AM48" s="126"/>
      <c r="AN48" s="126"/>
      <c r="AO48" s="126"/>
      <c r="AP48" s="126"/>
      <c r="AQ48" s="126"/>
      <c r="AR48" s="126"/>
      <c r="AS48" s="126"/>
      <c r="AT48" s="126"/>
      <c r="AU48" s="126"/>
      <c r="AV48" s="126"/>
      <c r="AW48" s="126"/>
      <c r="AX48" s="124"/>
    </row>
    <row r="49" spans="1:50" s="113" customFormat="1" ht="19.149999999999999" customHeight="1">
      <c r="A49" s="313"/>
      <c r="B49" s="314"/>
      <c r="C49" s="314"/>
      <c r="D49" s="315"/>
      <c r="E49" s="327" t="str">
        <f>IF($Y$5="新　規","D　 治験関係システム利用料（令和" &amp; H15+5 &amp; "年度）","D　 治験関係システム利用料（令和" &amp; H15+4 &amp; "年度）")</f>
        <v>D　 治験関係システム利用料（令和13年度）</v>
      </c>
      <c r="F49" s="327"/>
      <c r="G49" s="327"/>
      <c r="H49" s="327"/>
      <c r="I49" s="327"/>
      <c r="J49" s="327"/>
      <c r="K49" s="327"/>
      <c r="L49" s="327"/>
      <c r="M49" s="327"/>
      <c r="N49" s="327"/>
      <c r="O49" s="327"/>
      <c r="P49" s="327"/>
      <c r="Q49" s="327"/>
      <c r="R49" s="327"/>
      <c r="S49" s="327"/>
      <c r="T49" s="327"/>
      <c r="U49" s="327"/>
      <c r="V49" s="327"/>
      <c r="W49" s="392">
        <f t="shared" si="2"/>
        <v>0</v>
      </c>
      <c r="X49" s="393"/>
      <c r="Y49" s="393"/>
      <c r="Z49" s="393"/>
      <c r="AA49" s="401"/>
      <c r="AB49" s="358">
        <f>IF(AH49="レ",③継続契約算出表!$K$12,0)</f>
        <v>0</v>
      </c>
      <c r="AC49" s="359"/>
      <c r="AD49" s="359"/>
      <c r="AE49" s="359"/>
      <c r="AF49" s="126" t="s">
        <v>87</v>
      </c>
      <c r="AG49" s="126"/>
      <c r="AH49" s="262"/>
      <c r="AI49" s="162"/>
      <c r="AJ49" s="126"/>
      <c r="AK49" s="126"/>
      <c r="AL49" s="126"/>
      <c r="AM49" s="126"/>
      <c r="AN49" s="126"/>
      <c r="AO49" s="126"/>
      <c r="AP49" s="126"/>
      <c r="AQ49" s="126"/>
      <c r="AR49" s="126"/>
      <c r="AS49" s="126"/>
      <c r="AT49" s="126"/>
      <c r="AU49" s="126"/>
      <c r="AV49" s="126"/>
      <c r="AW49" s="126"/>
      <c r="AX49" s="124"/>
    </row>
    <row r="50" spans="1:50" s="113" customFormat="1" ht="19.149999999999999" customHeight="1">
      <c r="A50" s="313"/>
      <c r="B50" s="314"/>
      <c r="C50" s="314"/>
      <c r="D50" s="315"/>
      <c r="E50" s="406" t="s">
        <v>78</v>
      </c>
      <c r="F50" s="407"/>
      <c r="G50" s="407"/>
      <c r="H50" s="407"/>
      <c r="I50" s="407"/>
      <c r="J50" s="407"/>
      <c r="K50" s="407"/>
      <c r="L50" s="407"/>
      <c r="M50" s="407"/>
      <c r="N50" s="407"/>
      <c r="O50" s="407"/>
      <c r="P50" s="407"/>
      <c r="Q50" s="407"/>
      <c r="R50" s="407"/>
      <c r="S50" s="407"/>
      <c r="T50" s="407"/>
      <c r="U50" s="407"/>
      <c r="V50" s="408"/>
      <c r="W50" s="395">
        <f>SUM(W40:AA49)</f>
        <v>0</v>
      </c>
      <c r="X50" s="341"/>
      <c r="Y50" s="341"/>
      <c r="Z50" s="341"/>
      <c r="AA50" s="341"/>
      <c r="AB50" s="360" t="s">
        <v>267</v>
      </c>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2"/>
    </row>
    <row r="51" spans="1:50" s="113" customFormat="1" ht="19.149999999999999" customHeight="1">
      <c r="A51" s="313"/>
      <c r="B51" s="314"/>
      <c r="C51" s="314"/>
      <c r="D51" s="315"/>
      <c r="E51" s="405" t="s">
        <v>255</v>
      </c>
      <c r="F51" s="405"/>
      <c r="G51" s="405"/>
      <c r="H51" s="405"/>
      <c r="I51" s="405"/>
      <c r="J51" s="405"/>
      <c r="K51" s="405"/>
      <c r="L51" s="405"/>
      <c r="M51" s="405"/>
      <c r="N51" s="405"/>
      <c r="O51" s="405"/>
      <c r="P51" s="405"/>
      <c r="Q51" s="405"/>
      <c r="R51" s="405"/>
      <c r="S51" s="405"/>
      <c r="T51" s="405"/>
      <c r="U51" s="405"/>
      <c r="V51" s="405"/>
      <c r="W51" s="395">
        <f>ROUND(W50*0.2,0)</f>
        <v>0</v>
      </c>
      <c r="X51" s="341"/>
      <c r="Y51" s="341"/>
      <c r="Z51" s="341"/>
      <c r="AA51" s="341"/>
      <c r="AB51" s="360" t="s">
        <v>268</v>
      </c>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362"/>
    </row>
    <row r="52" spans="1:50" s="113" customFormat="1" ht="19.149999999999999" customHeight="1">
      <c r="A52" s="316"/>
      <c r="B52" s="317"/>
      <c r="C52" s="317"/>
      <c r="D52" s="318"/>
      <c r="E52" s="394" t="s">
        <v>79</v>
      </c>
      <c r="F52" s="394"/>
      <c r="G52" s="394"/>
      <c r="H52" s="394"/>
      <c r="I52" s="394"/>
      <c r="J52" s="394"/>
      <c r="K52" s="394"/>
      <c r="L52" s="394"/>
      <c r="M52" s="394"/>
      <c r="N52" s="394"/>
      <c r="O52" s="394"/>
      <c r="P52" s="394"/>
      <c r="Q52" s="394"/>
      <c r="R52" s="394"/>
      <c r="S52" s="394"/>
      <c r="T52" s="394"/>
      <c r="U52" s="394"/>
      <c r="V52" s="394"/>
      <c r="W52" s="340">
        <f>SUM(W50:AA51)</f>
        <v>0</v>
      </c>
      <c r="X52" s="341"/>
      <c r="Y52" s="341"/>
      <c r="Z52" s="341"/>
      <c r="AA52" s="341"/>
      <c r="AB52" s="360" t="s">
        <v>269</v>
      </c>
      <c r="AC52" s="361"/>
      <c r="AD52" s="361"/>
      <c r="AE52" s="361"/>
      <c r="AF52" s="361"/>
      <c r="AG52" s="361"/>
      <c r="AH52" s="361"/>
      <c r="AI52" s="361"/>
      <c r="AJ52" s="361"/>
      <c r="AK52" s="361"/>
      <c r="AL52" s="361"/>
      <c r="AM52" s="361"/>
      <c r="AN52" s="361"/>
      <c r="AO52" s="361"/>
      <c r="AP52" s="361"/>
      <c r="AQ52" s="361"/>
      <c r="AR52" s="361"/>
      <c r="AS52" s="361"/>
      <c r="AT52" s="361"/>
      <c r="AU52" s="361"/>
      <c r="AV52" s="361"/>
      <c r="AW52" s="361"/>
      <c r="AX52" s="362"/>
    </row>
    <row r="53" spans="1:50" s="113" customFormat="1" ht="19.149999999999999" customHeight="1" thickBot="1">
      <c r="A53" s="287" t="s">
        <v>80</v>
      </c>
      <c r="B53" s="288"/>
      <c r="C53" s="288"/>
      <c r="D53" s="288"/>
      <c r="E53" s="288"/>
      <c r="F53" s="288"/>
      <c r="G53" s="288"/>
      <c r="H53" s="288"/>
      <c r="I53" s="288"/>
      <c r="J53" s="288"/>
      <c r="K53" s="288"/>
      <c r="L53" s="288"/>
      <c r="M53" s="288"/>
      <c r="N53" s="288"/>
      <c r="O53" s="288"/>
      <c r="P53" s="288"/>
      <c r="Q53" s="288"/>
      <c r="R53" s="288"/>
      <c r="S53" s="288"/>
      <c r="T53" s="288"/>
      <c r="U53" s="288"/>
      <c r="V53" s="289"/>
      <c r="W53" s="387">
        <f>ROUND(W52*0.3,0)</f>
        <v>0</v>
      </c>
      <c r="X53" s="388"/>
      <c r="Y53" s="388"/>
      <c r="Z53" s="388"/>
      <c r="AA53" s="388"/>
      <c r="AB53" s="287" t="s">
        <v>81</v>
      </c>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9"/>
    </row>
    <row r="54" spans="1:50" s="113" customFormat="1" ht="19.149999999999999" customHeight="1" thickTop="1" thickBot="1">
      <c r="A54" s="389" t="s">
        <v>82</v>
      </c>
      <c r="B54" s="390"/>
      <c r="C54" s="390"/>
      <c r="D54" s="390"/>
      <c r="E54" s="390"/>
      <c r="F54" s="390"/>
      <c r="G54" s="390"/>
      <c r="H54" s="390"/>
      <c r="I54" s="390"/>
      <c r="J54" s="390"/>
      <c r="K54" s="390"/>
      <c r="L54" s="390"/>
      <c r="M54" s="390"/>
      <c r="N54" s="390"/>
      <c r="O54" s="390"/>
      <c r="P54" s="390"/>
      <c r="Q54" s="390"/>
      <c r="R54" s="390"/>
      <c r="S54" s="390"/>
      <c r="T54" s="390"/>
      <c r="U54" s="390"/>
      <c r="V54" s="390"/>
      <c r="W54" s="402">
        <f>SUM(W52:AA53)</f>
        <v>0</v>
      </c>
      <c r="X54" s="403"/>
      <c r="Y54" s="403"/>
      <c r="Z54" s="403"/>
      <c r="AA54" s="404"/>
      <c r="AB54" s="399"/>
      <c r="AC54" s="409"/>
      <c r="AD54" s="409"/>
      <c r="AE54" s="409"/>
      <c r="AF54" s="409"/>
      <c r="AG54" s="409"/>
      <c r="AH54" s="409"/>
      <c r="AI54" s="409"/>
      <c r="AJ54" s="409"/>
      <c r="AK54" s="409"/>
      <c r="AL54" s="409"/>
      <c r="AM54" s="409"/>
      <c r="AN54" s="409"/>
      <c r="AO54" s="409"/>
      <c r="AP54" s="409"/>
      <c r="AQ54" s="409"/>
      <c r="AR54" s="409"/>
      <c r="AS54" s="409"/>
      <c r="AT54" s="409"/>
      <c r="AU54" s="409"/>
      <c r="AV54" s="409"/>
      <c r="AW54" s="409"/>
      <c r="AX54" s="410"/>
    </row>
    <row r="55" spans="1:50" s="113" customFormat="1" ht="19.149999999999999" customHeight="1" thickBot="1">
      <c r="A55" s="385" t="s">
        <v>86</v>
      </c>
      <c r="B55" s="386"/>
      <c r="C55" s="386"/>
      <c r="D55" s="386"/>
      <c r="E55" s="386"/>
      <c r="F55" s="386"/>
      <c r="G55" s="386"/>
      <c r="H55" s="386"/>
      <c r="I55" s="386"/>
      <c r="J55" s="386"/>
      <c r="K55" s="386"/>
      <c r="L55" s="386"/>
      <c r="M55" s="386"/>
      <c r="N55" s="386"/>
      <c r="O55" s="386"/>
      <c r="P55" s="386"/>
      <c r="Q55" s="386"/>
      <c r="R55" s="386"/>
      <c r="S55" s="386"/>
      <c r="T55" s="386"/>
      <c r="U55" s="386"/>
      <c r="V55" s="386"/>
      <c r="W55" s="300">
        <f>ROUND((AB55+1)*W54,0)</f>
        <v>0</v>
      </c>
      <c r="X55" s="301"/>
      <c r="Y55" s="301"/>
      <c r="Z55" s="301"/>
      <c r="AA55" s="302"/>
      <c r="AB55" s="303">
        <v>0.1</v>
      </c>
      <c r="AC55" s="304"/>
      <c r="AD55" s="304"/>
      <c r="AE55" s="304"/>
      <c r="AF55" s="411"/>
      <c r="AG55" s="411"/>
      <c r="AH55" s="411"/>
      <c r="AI55" s="411"/>
      <c r="AJ55" s="411"/>
      <c r="AK55" s="411"/>
      <c r="AL55" s="411"/>
      <c r="AM55" s="411"/>
      <c r="AN55" s="411"/>
      <c r="AO55" s="411"/>
      <c r="AP55" s="411"/>
      <c r="AQ55" s="411"/>
      <c r="AR55" s="411"/>
      <c r="AS55" s="411"/>
      <c r="AT55" s="411"/>
      <c r="AU55" s="411"/>
      <c r="AV55" s="411"/>
      <c r="AW55" s="411"/>
      <c r="AX55" s="412"/>
    </row>
    <row r="56" spans="1:50" s="113" customFormat="1" ht="19.149999999999999" customHeight="1"/>
    <row r="57" spans="1:50" s="113" customFormat="1" ht="19.149999999999999" customHeight="1">
      <c r="A57" s="131"/>
      <c r="B57" s="131"/>
      <c r="C57" s="131"/>
      <c r="D57" s="131"/>
      <c r="E57" s="131"/>
      <c r="F57" s="131"/>
      <c r="G57" s="131"/>
      <c r="H57" s="131"/>
      <c r="I57" s="131"/>
      <c r="J57" s="131"/>
      <c r="K57" s="131"/>
      <c r="L57" s="131"/>
      <c r="M57" s="131"/>
      <c r="N57" s="131"/>
      <c r="O57" s="131"/>
      <c r="P57" s="179"/>
      <c r="Q57" s="179"/>
      <c r="R57" s="179"/>
      <c r="S57" s="179"/>
      <c r="T57" s="179"/>
      <c r="U57" s="180"/>
      <c r="V57" s="180"/>
      <c r="W57" s="180"/>
      <c r="X57" s="180"/>
      <c r="Y57" s="181"/>
      <c r="Z57" s="181"/>
      <c r="AA57" s="181"/>
      <c r="AB57" s="181"/>
      <c r="AC57" s="181"/>
      <c r="AD57" s="181"/>
      <c r="AE57" s="181"/>
      <c r="AF57" s="181"/>
      <c r="AG57" s="181"/>
      <c r="AH57" s="181"/>
      <c r="AI57" s="181"/>
      <c r="AJ57" s="181"/>
      <c r="AK57" s="181"/>
      <c r="AL57" s="181"/>
      <c r="AM57" s="181"/>
      <c r="AN57" s="181"/>
      <c r="AO57" s="181"/>
      <c r="AP57" s="181"/>
      <c r="AQ57" s="181"/>
      <c r="AR57" s="181"/>
      <c r="AS57" s="181"/>
      <c r="AT57" s="181"/>
      <c r="AU57" s="181"/>
      <c r="AV57" s="181"/>
      <c r="AW57" s="181"/>
      <c r="AX57" s="181"/>
    </row>
    <row r="58" spans="1:50" s="113" customFormat="1" ht="19.149999999999999" customHeight="1">
      <c r="A58" s="139" t="s">
        <v>212</v>
      </c>
    </row>
    <row r="59" spans="1:50" s="113" customFormat="1" ht="19.149999999999999" customHeight="1">
      <c r="A59" s="309" t="s">
        <v>72</v>
      </c>
      <c r="B59" s="309"/>
      <c r="C59" s="309"/>
      <c r="D59" s="309"/>
      <c r="E59" s="309" t="s">
        <v>73</v>
      </c>
      <c r="F59" s="309"/>
      <c r="G59" s="309"/>
      <c r="H59" s="309"/>
      <c r="I59" s="309"/>
      <c r="J59" s="309"/>
      <c r="K59" s="309"/>
      <c r="L59" s="309"/>
      <c r="M59" s="309"/>
      <c r="N59" s="309"/>
      <c r="O59" s="309"/>
      <c r="P59" s="309"/>
      <c r="Q59" s="309"/>
      <c r="R59" s="309"/>
      <c r="S59" s="309"/>
      <c r="T59" s="309"/>
      <c r="U59" s="309"/>
      <c r="V59" s="309"/>
      <c r="W59" s="307" t="s">
        <v>74</v>
      </c>
      <c r="X59" s="308"/>
      <c r="Y59" s="308"/>
      <c r="Z59" s="308"/>
      <c r="AA59" s="308"/>
      <c r="AB59" s="307" t="s">
        <v>75</v>
      </c>
      <c r="AC59" s="308"/>
      <c r="AD59" s="308"/>
      <c r="AE59" s="308"/>
      <c r="AF59" s="308"/>
      <c r="AG59" s="308"/>
      <c r="AH59" s="308"/>
      <c r="AI59" s="308"/>
      <c r="AJ59" s="308"/>
      <c r="AK59" s="308"/>
      <c r="AL59" s="308"/>
      <c r="AM59" s="308"/>
      <c r="AN59" s="308"/>
      <c r="AO59" s="308"/>
      <c r="AP59" s="308"/>
      <c r="AQ59" s="308"/>
      <c r="AR59" s="308"/>
      <c r="AS59" s="308"/>
      <c r="AT59" s="308"/>
      <c r="AU59" s="308"/>
      <c r="AV59" s="308"/>
      <c r="AW59" s="308"/>
      <c r="AX59" s="339"/>
    </row>
    <row r="60" spans="1:50" s="113" customFormat="1" ht="19.149999999999999" customHeight="1">
      <c r="A60" s="310" t="s">
        <v>76</v>
      </c>
      <c r="B60" s="311"/>
      <c r="C60" s="311"/>
      <c r="D60" s="312"/>
      <c r="E60" s="439" t="str">
        <f>IF($Y$5="新　規","A　 審査費（令和" &amp; H15+1 &amp; "年度）","A　 審査費（令和" &amp; H15 &amp; "年度）")</f>
        <v>A　 審査費（令和9年度）</v>
      </c>
      <c r="F60" s="440"/>
      <c r="G60" s="440"/>
      <c r="H60" s="440"/>
      <c r="I60" s="440"/>
      <c r="J60" s="440"/>
      <c r="K60" s="440"/>
      <c r="L60" s="440"/>
      <c r="M60" s="440"/>
      <c r="N60" s="440"/>
      <c r="O60" s="440"/>
      <c r="P60" s="440"/>
      <c r="Q60" s="440"/>
      <c r="R60" s="440"/>
      <c r="S60" s="440"/>
      <c r="T60" s="440"/>
      <c r="U60" s="440"/>
      <c r="V60" s="441"/>
      <c r="W60" s="353">
        <f>IF(AH60="レ",10000,0)</f>
        <v>0</v>
      </c>
      <c r="X60" s="354"/>
      <c r="Y60" s="354"/>
      <c r="Z60" s="354"/>
      <c r="AA60" s="354"/>
      <c r="AB60" s="356">
        <v>10000</v>
      </c>
      <c r="AC60" s="357"/>
      <c r="AD60" s="357"/>
      <c r="AE60" s="357"/>
      <c r="AF60" s="117" t="s">
        <v>87</v>
      </c>
      <c r="AG60" s="117"/>
      <c r="AH60" s="262"/>
      <c r="AI60" s="276"/>
      <c r="AJ60" s="396"/>
      <c r="AK60" s="396"/>
      <c r="AL60" s="396"/>
      <c r="AM60" s="396"/>
      <c r="AN60" s="396"/>
      <c r="AO60" s="396"/>
      <c r="AP60" s="396"/>
      <c r="AQ60" s="396"/>
      <c r="AR60" s="396"/>
      <c r="AS60" s="396"/>
      <c r="AT60" s="396"/>
      <c r="AU60" s="396"/>
      <c r="AV60" s="396"/>
      <c r="AW60" s="396"/>
      <c r="AX60" s="397"/>
    </row>
    <row r="61" spans="1:50" s="113" customFormat="1" ht="19.149999999999999" customHeight="1">
      <c r="A61" s="313"/>
      <c r="B61" s="314"/>
      <c r="C61" s="314"/>
      <c r="D61" s="315"/>
      <c r="E61" s="439" t="str">
        <f>IF($Y$5="新　規","A　 審査費（令和" &amp; H15+2 &amp; "年度）","A　 審査費（令和" &amp; H15+1 &amp; "年度）")</f>
        <v>A　 審査費（令和10年度）</v>
      </c>
      <c r="F61" s="440"/>
      <c r="G61" s="440"/>
      <c r="H61" s="440"/>
      <c r="I61" s="440"/>
      <c r="J61" s="440"/>
      <c r="K61" s="440"/>
      <c r="L61" s="440"/>
      <c r="M61" s="440"/>
      <c r="N61" s="440"/>
      <c r="O61" s="440"/>
      <c r="P61" s="440"/>
      <c r="Q61" s="440"/>
      <c r="R61" s="440"/>
      <c r="S61" s="440"/>
      <c r="T61" s="440"/>
      <c r="U61" s="440"/>
      <c r="V61" s="441"/>
      <c r="W61" s="353">
        <f>IF(AH61="レ",10000,0)</f>
        <v>0</v>
      </c>
      <c r="X61" s="354"/>
      <c r="Y61" s="354"/>
      <c r="Z61" s="354"/>
      <c r="AA61" s="354"/>
      <c r="AB61" s="356">
        <v>10000</v>
      </c>
      <c r="AC61" s="357"/>
      <c r="AD61" s="357"/>
      <c r="AE61" s="357"/>
      <c r="AF61" s="117" t="s">
        <v>87</v>
      </c>
      <c r="AG61" s="117"/>
      <c r="AH61" s="262"/>
      <c r="AI61" s="198"/>
      <c r="AJ61" s="254"/>
      <c r="AK61" s="254"/>
      <c r="AL61" s="254"/>
      <c r="AM61" s="254"/>
      <c r="AN61" s="254"/>
      <c r="AO61" s="254"/>
      <c r="AP61" s="254"/>
      <c r="AQ61" s="254"/>
      <c r="AR61" s="254"/>
      <c r="AS61" s="254"/>
      <c r="AT61" s="254"/>
      <c r="AU61" s="254"/>
      <c r="AV61" s="254"/>
      <c r="AW61" s="254"/>
      <c r="AX61" s="255"/>
    </row>
    <row r="62" spans="1:50" s="113" customFormat="1" ht="19.149999999999999" customHeight="1">
      <c r="A62" s="313"/>
      <c r="B62" s="314"/>
      <c r="C62" s="314"/>
      <c r="D62" s="315"/>
      <c r="E62" s="439" t="str">
        <f>IF($Y$5="新　規","A　 審査費（令和" &amp; H15+3 &amp; "年度）","A　 審査費（令和" &amp; H15+2 &amp; "年度）")</f>
        <v>A　 審査費（令和11年度）</v>
      </c>
      <c r="F62" s="440"/>
      <c r="G62" s="440"/>
      <c r="H62" s="440"/>
      <c r="I62" s="440"/>
      <c r="J62" s="440"/>
      <c r="K62" s="440"/>
      <c r="L62" s="440"/>
      <c r="M62" s="440"/>
      <c r="N62" s="440"/>
      <c r="O62" s="440"/>
      <c r="P62" s="440"/>
      <c r="Q62" s="440"/>
      <c r="R62" s="440"/>
      <c r="S62" s="440"/>
      <c r="T62" s="440"/>
      <c r="U62" s="440"/>
      <c r="V62" s="441"/>
      <c r="W62" s="353">
        <f>IF(AH62="レ",10000,0)</f>
        <v>0</v>
      </c>
      <c r="X62" s="354"/>
      <c r="Y62" s="354"/>
      <c r="Z62" s="354"/>
      <c r="AA62" s="354"/>
      <c r="AB62" s="356">
        <v>10000</v>
      </c>
      <c r="AC62" s="357"/>
      <c r="AD62" s="357"/>
      <c r="AE62" s="357"/>
      <c r="AF62" s="117" t="s">
        <v>87</v>
      </c>
      <c r="AG62" s="117"/>
      <c r="AH62" s="262"/>
      <c r="AI62" s="198"/>
      <c r="AJ62" s="254"/>
      <c r="AK62" s="254"/>
      <c r="AL62" s="254"/>
      <c r="AM62" s="254"/>
      <c r="AN62" s="254"/>
      <c r="AO62" s="254"/>
      <c r="AP62" s="254"/>
      <c r="AQ62" s="254"/>
      <c r="AR62" s="254"/>
      <c r="AS62" s="254"/>
      <c r="AT62" s="254"/>
      <c r="AU62" s="254"/>
      <c r="AV62" s="254"/>
      <c r="AW62" s="254"/>
      <c r="AX62" s="255"/>
    </row>
    <row r="63" spans="1:50" s="113" customFormat="1" ht="19.149999999999999" customHeight="1">
      <c r="A63" s="313"/>
      <c r="B63" s="314"/>
      <c r="C63" s="314"/>
      <c r="D63" s="315"/>
      <c r="E63" s="439" t="str">
        <f>IF($Y$5="新　規","A　 審査費（令和" &amp; H15+4 &amp; "年度）","A　 審査費（令和" &amp; H15+3 &amp; "年度）")</f>
        <v>A　 審査費（令和12年度）</v>
      </c>
      <c r="F63" s="440"/>
      <c r="G63" s="440"/>
      <c r="H63" s="440"/>
      <c r="I63" s="440"/>
      <c r="J63" s="440"/>
      <c r="K63" s="440"/>
      <c r="L63" s="440"/>
      <c r="M63" s="440"/>
      <c r="N63" s="440"/>
      <c r="O63" s="440"/>
      <c r="P63" s="440"/>
      <c r="Q63" s="440"/>
      <c r="R63" s="440"/>
      <c r="S63" s="440"/>
      <c r="T63" s="440"/>
      <c r="U63" s="440"/>
      <c r="V63" s="441"/>
      <c r="W63" s="353">
        <f t="shared" ref="W63:W64" si="3">IF(AH63="レ",10000,0)</f>
        <v>0</v>
      </c>
      <c r="X63" s="354"/>
      <c r="Y63" s="354"/>
      <c r="Z63" s="354"/>
      <c r="AA63" s="354"/>
      <c r="AB63" s="356">
        <v>10000</v>
      </c>
      <c r="AC63" s="357"/>
      <c r="AD63" s="357"/>
      <c r="AE63" s="357"/>
      <c r="AF63" s="117" t="s">
        <v>87</v>
      </c>
      <c r="AG63" s="117"/>
      <c r="AH63" s="262"/>
      <c r="AI63" s="198"/>
      <c r="AJ63" s="254"/>
      <c r="AK63" s="254"/>
      <c r="AL63" s="254"/>
      <c r="AM63" s="254"/>
      <c r="AN63" s="254"/>
      <c r="AO63" s="254"/>
      <c r="AP63" s="254"/>
      <c r="AQ63" s="254"/>
      <c r="AR63" s="254"/>
      <c r="AS63" s="254"/>
      <c r="AT63" s="254"/>
      <c r="AU63" s="254"/>
      <c r="AV63" s="254"/>
      <c r="AW63" s="254"/>
      <c r="AX63" s="255"/>
    </row>
    <row r="64" spans="1:50" s="113" customFormat="1" ht="19.149999999999999" customHeight="1">
      <c r="A64" s="313"/>
      <c r="B64" s="314"/>
      <c r="C64" s="314"/>
      <c r="D64" s="315"/>
      <c r="E64" s="439" t="str">
        <f>IF($Y$5="新　規","A　 審査費（令和" &amp; H15+5 &amp; "年度）","A　 審査費（令和" &amp; H15+4 &amp; "年度）")</f>
        <v>A　 審査費（令和13年度）</v>
      </c>
      <c r="F64" s="440"/>
      <c r="G64" s="440"/>
      <c r="H64" s="440"/>
      <c r="I64" s="440"/>
      <c r="J64" s="440"/>
      <c r="K64" s="440"/>
      <c r="L64" s="440"/>
      <c r="M64" s="440"/>
      <c r="N64" s="440"/>
      <c r="O64" s="440"/>
      <c r="P64" s="440"/>
      <c r="Q64" s="440"/>
      <c r="R64" s="440"/>
      <c r="S64" s="440"/>
      <c r="T64" s="440"/>
      <c r="U64" s="440"/>
      <c r="V64" s="441"/>
      <c r="W64" s="353">
        <f t="shared" si="3"/>
        <v>0</v>
      </c>
      <c r="X64" s="354"/>
      <c r="Y64" s="354"/>
      <c r="Z64" s="354"/>
      <c r="AA64" s="354"/>
      <c r="AB64" s="356">
        <v>10000</v>
      </c>
      <c r="AC64" s="357"/>
      <c r="AD64" s="357"/>
      <c r="AE64" s="357"/>
      <c r="AF64" s="117" t="s">
        <v>87</v>
      </c>
      <c r="AG64" s="117"/>
      <c r="AH64" s="262"/>
      <c r="AI64" s="198"/>
      <c r="AJ64" s="254"/>
      <c r="AK64" s="254"/>
      <c r="AL64" s="254"/>
      <c r="AM64" s="254"/>
      <c r="AN64" s="254"/>
      <c r="AO64" s="254"/>
      <c r="AP64" s="254"/>
      <c r="AQ64" s="254"/>
      <c r="AR64" s="254"/>
      <c r="AS64" s="254"/>
      <c r="AT64" s="254"/>
      <c r="AU64" s="254"/>
      <c r="AV64" s="254"/>
      <c r="AW64" s="254"/>
      <c r="AX64" s="255"/>
    </row>
    <row r="65" spans="1:50" s="113" customFormat="1" ht="19.149999999999999" customHeight="1">
      <c r="A65" s="313"/>
      <c r="B65" s="314"/>
      <c r="C65" s="314"/>
      <c r="D65" s="315"/>
      <c r="E65" s="405" t="s">
        <v>256</v>
      </c>
      <c r="F65" s="405"/>
      <c r="G65" s="405"/>
      <c r="H65" s="405"/>
      <c r="I65" s="405"/>
      <c r="J65" s="405"/>
      <c r="K65" s="405"/>
      <c r="L65" s="405"/>
      <c r="M65" s="405"/>
      <c r="N65" s="405"/>
      <c r="O65" s="405"/>
      <c r="P65" s="405"/>
      <c r="Q65" s="405"/>
      <c r="R65" s="405"/>
      <c r="S65" s="405"/>
      <c r="T65" s="405"/>
      <c r="U65" s="405"/>
      <c r="V65" s="405"/>
      <c r="W65" s="395">
        <f>ROUND(W60*0.2,-1)</f>
        <v>0</v>
      </c>
      <c r="X65" s="341"/>
      <c r="Y65" s="341"/>
      <c r="Z65" s="341"/>
      <c r="AA65" s="341"/>
      <c r="AB65" s="360" t="s">
        <v>127</v>
      </c>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2"/>
    </row>
    <row r="66" spans="1:50" s="113" customFormat="1" ht="19.149999999999999" customHeight="1">
      <c r="A66" s="316"/>
      <c r="B66" s="317"/>
      <c r="C66" s="317"/>
      <c r="D66" s="318"/>
      <c r="E66" s="394" t="s">
        <v>79</v>
      </c>
      <c r="F66" s="394"/>
      <c r="G66" s="394"/>
      <c r="H66" s="394"/>
      <c r="I66" s="394"/>
      <c r="J66" s="394"/>
      <c r="K66" s="394"/>
      <c r="L66" s="394"/>
      <c r="M66" s="394"/>
      <c r="N66" s="394"/>
      <c r="O66" s="394"/>
      <c r="P66" s="394"/>
      <c r="Q66" s="394"/>
      <c r="R66" s="394"/>
      <c r="S66" s="394"/>
      <c r="T66" s="394"/>
      <c r="U66" s="394"/>
      <c r="V66" s="394"/>
      <c r="W66" s="340">
        <f>SUM(W60:W65)</f>
        <v>0</v>
      </c>
      <c r="X66" s="341"/>
      <c r="Y66" s="341"/>
      <c r="Z66" s="341"/>
      <c r="AA66" s="341"/>
      <c r="AB66" s="360" t="s">
        <v>257</v>
      </c>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2"/>
    </row>
    <row r="67" spans="1:50" s="113" customFormat="1" ht="19.149999999999999" customHeight="1" thickBot="1">
      <c r="A67" s="287" t="s">
        <v>80</v>
      </c>
      <c r="B67" s="288"/>
      <c r="C67" s="288"/>
      <c r="D67" s="288"/>
      <c r="E67" s="288"/>
      <c r="F67" s="288"/>
      <c r="G67" s="288"/>
      <c r="H67" s="288"/>
      <c r="I67" s="288"/>
      <c r="J67" s="288"/>
      <c r="K67" s="288"/>
      <c r="L67" s="288"/>
      <c r="M67" s="288"/>
      <c r="N67" s="288"/>
      <c r="O67" s="288"/>
      <c r="P67" s="288"/>
      <c r="Q67" s="288"/>
      <c r="R67" s="288"/>
      <c r="S67" s="288"/>
      <c r="T67" s="288"/>
      <c r="U67" s="288"/>
      <c r="V67" s="289"/>
      <c r="W67" s="387">
        <f>ROUND(W66*0.3,-1)</f>
        <v>0</v>
      </c>
      <c r="X67" s="388"/>
      <c r="Y67" s="388"/>
      <c r="Z67" s="388"/>
      <c r="AA67" s="388"/>
      <c r="AB67" s="287" t="s">
        <v>81</v>
      </c>
      <c r="AC67" s="288"/>
      <c r="AD67" s="288"/>
      <c r="AE67" s="288"/>
      <c r="AF67" s="288"/>
      <c r="AG67" s="288"/>
      <c r="AH67" s="288"/>
      <c r="AI67" s="288"/>
      <c r="AJ67" s="288"/>
      <c r="AK67" s="288"/>
      <c r="AL67" s="288"/>
      <c r="AM67" s="288"/>
      <c r="AN67" s="288"/>
      <c r="AO67" s="288"/>
      <c r="AP67" s="288"/>
      <c r="AQ67" s="288"/>
      <c r="AR67" s="288"/>
      <c r="AS67" s="288"/>
      <c r="AT67" s="288"/>
      <c r="AU67" s="288"/>
      <c r="AV67" s="288"/>
      <c r="AW67" s="288"/>
      <c r="AX67" s="289"/>
    </row>
    <row r="68" spans="1:50" s="113" customFormat="1" ht="19.149999999999999" customHeight="1" thickTop="1" thickBot="1">
      <c r="A68" s="389" t="s">
        <v>82</v>
      </c>
      <c r="B68" s="390"/>
      <c r="C68" s="390"/>
      <c r="D68" s="390"/>
      <c r="E68" s="390"/>
      <c r="F68" s="390"/>
      <c r="G68" s="390"/>
      <c r="H68" s="390"/>
      <c r="I68" s="390"/>
      <c r="J68" s="390"/>
      <c r="K68" s="390"/>
      <c r="L68" s="390"/>
      <c r="M68" s="390"/>
      <c r="N68" s="390"/>
      <c r="O68" s="390"/>
      <c r="P68" s="390"/>
      <c r="Q68" s="390"/>
      <c r="R68" s="390"/>
      <c r="S68" s="390"/>
      <c r="T68" s="390"/>
      <c r="U68" s="390"/>
      <c r="V68" s="390"/>
      <c r="W68" s="402">
        <f>SUM(W66:AA67)</f>
        <v>0</v>
      </c>
      <c r="X68" s="403"/>
      <c r="Y68" s="403"/>
      <c r="Z68" s="403"/>
      <c r="AA68" s="404"/>
      <c r="AB68" s="399"/>
      <c r="AC68" s="409"/>
      <c r="AD68" s="409"/>
      <c r="AE68" s="409"/>
      <c r="AF68" s="409"/>
      <c r="AG68" s="409"/>
      <c r="AH68" s="409"/>
      <c r="AI68" s="409"/>
      <c r="AJ68" s="409"/>
      <c r="AK68" s="409"/>
      <c r="AL68" s="409"/>
      <c r="AM68" s="409"/>
      <c r="AN68" s="409"/>
      <c r="AO68" s="409"/>
      <c r="AP68" s="409"/>
      <c r="AQ68" s="409"/>
      <c r="AR68" s="409"/>
      <c r="AS68" s="409"/>
      <c r="AT68" s="409"/>
      <c r="AU68" s="409"/>
      <c r="AV68" s="409"/>
      <c r="AW68" s="409"/>
      <c r="AX68" s="410"/>
    </row>
    <row r="69" spans="1:50" s="113" customFormat="1" ht="19.149999999999999" customHeight="1" thickBot="1">
      <c r="A69" s="385" t="s">
        <v>86</v>
      </c>
      <c r="B69" s="386"/>
      <c r="C69" s="386"/>
      <c r="D69" s="386"/>
      <c r="E69" s="386"/>
      <c r="F69" s="386"/>
      <c r="G69" s="386"/>
      <c r="H69" s="386"/>
      <c r="I69" s="386"/>
      <c r="J69" s="386"/>
      <c r="K69" s="386"/>
      <c r="L69" s="386"/>
      <c r="M69" s="386"/>
      <c r="N69" s="386"/>
      <c r="O69" s="386"/>
      <c r="P69" s="386"/>
      <c r="Q69" s="386"/>
      <c r="R69" s="386"/>
      <c r="S69" s="386"/>
      <c r="T69" s="386"/>
      <c r="U69" s="386"/>
      <c r="V69" s="386"/>
      <c r="W69" s="300">
        <f>ROUND((AB69+1)*W68,0)</f>
        <v>0</v>
      </c>
      <c r="X69" s="301"/>
      <c r="Y69" s="301"/>
      <c r="Z69" s="301"/>
      <c r="AA69" s="302"/>
      <c r="AB69" s="303">
        <v>0.1</v>
      </c>
      <c r="AC69" s="304"/>
      <c r="AD69" s="304"/>
      <c r="AE69" s="304"/>
      <c r="AF69" s="411"/>
      <c r="AG69" s="411"/>
      <c r="AH69" s="411"/>
      <c r="AI69" s="411"/>
      <c r="AJ69" s="411"/>
      <c r="AK69" s="411"/>
      <c r="AL69" s="411"/>
      <c r="AM69" s="411"/>
      <c r="AN69" s="411"/>
      <c r="AO69" s="411"/>
      <c r="AP69" s="411"/>
      <c r="AQ69" s="411"/>
      <c r="AR69" s="411"/>
      <c r="AS69" s="411"/>
      <c r="AT69" s="411"/>
      <c r="AU69" s="411"/>
      <c r="AV69" s="411"/>
      <c r="AW69" s="411"/>
      <c r="AX69" s="412"/>
    </row>
    <row r="70" spans="1:50" s="113" customFormat="1" ht="19.149999999999999" customHeight="1"/>
    <row r="71" spans="1:50" s="113" customFormat="1" ht="19.149999999999999" customHeight="1"/>
    <row r="72" spans="1:50" s="113" customFormat="1" ht="19.149999999999999" customHeight="1"/>
    <row r="73" spans="1:50" s="113" customFormat="1" ht="19.149999999999999" customHeight="1">
      <c r="A73" s="183" t="s">
        <v>119</v>
      </c>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row>
    <row r="74" spans="1:50" s="113" customFormat="1" ht="19.149999999999999" customHeight="1">
      <c r="A74" s="139" t="s">
        <v>270</v>
      </c>
      <c r="I74" s="139"/>
      <c r="J74" s="139"/>
      <c r="O74" s="139" t="s">
        <v>135</v>
      </c>
    </row>
    <row r="75" spans="1:50" s="113" customFormat="1" ht="19.149999999999999" customHeight="1">
      <c r="A75" s="309" t="s">
        <v>72</v>
      </c>
      <c r="B75" s="309"/>
      <c r="C75" s="309"/>
      <c r="D75" s="309"/>
      <c r="E75" s="306" t="s">
        <v>73</v>
      </c>
      <c r="F75" s="306"/>
      <c r="G75" s="306"/>
      <c r="H75" s="306"/>
      <c r="I75" s="306"/>
      <c r="J75" s="306"/>
      <c r="K75" s="306"/>
      <c r="L75" s="306"/>
      <c r="M75" s="306"/>
      <c r="N75" s="306"/>
      <c r="O75" s="306"/>
      <c r="P75" s="307" t="s">
        <v>74</v>
      </c>
      <c r="Q75" s="308"/>
      <c r="R75" s="308"/>
      <c r="S75" s="308"/>
      <c r="T75" s="308"/>
      <c r="U75" s="309" t="s">
        <v>83</v>
      </c>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row>
    <row r="76" spans="1:50" s="113" customFormat="1" ht="19.149999999999999" customHeight="1">
      <c r="A76" s="310" t="s">
        <v>76</v>
      </c>
      <c r="B76" s="311"/>
      <c r="C76" s="311"/>
      <c r="D76" s="312"/>
      <c r="E76" s="319" t="s">
        <v>244</v>
      </c>
      <c r="F76" s="320"/>
      <c r="G76" s="320"/>
      <c r="H76" s="320"/>
      <c r="I76" s="320"/>
      <c r="J76" s="320"/>
      <c r="K76" s="320"/>
      <c r="L76" s="320"/>
      <c r="M76" s="320"/>
      <c r="N76" s="320"/>
      <c r="O76" s="321"/>
      <c r="P76" s="322">
        <f>U76*AA76</f>
        <v>0</v>
      </c>
      <c r="Q76" s="323"/>
      <c r="R76" s="323"/>
      <c r="S76" s="323"/>
      <c r="T76" s="324"/>
      <c r="U76" s="325">
        <f>IF(Y5="新　規",SUM(②新規契約算出表!$K$27:$K$30),0)</f>
        <v>0</v>
      </c>
      <c r="V76" s="326"/>
      <c r="W76" s="326"/>
      <c r="X76" s="326"/>
      <c r="Y76" s="127" t="s">
        <v>77</v>
      </c>
      <c r="Z76" s="127" t="s">
        <v>101</v>
      </c>
      <c r="AA76" s="149">
        <f>IF(Y5="新　規",②新規契約算出表!$C$33,0)</f>
        <v>0</v>
      </c>
      <c r="AB76" s="127" t="s">
        <v>51</v>
      </c>
      <c r="AC76" s="117"/>
      <c r="AD76" s="128"/>
      <c r="AE76" s="119" t="s">
        <v>245</v>
      </c>
      <c r="AF76" s="119"/>
      <c r="AG76" s="119"/>
      <c r="AH76" s="119"/>
      <c r="AI76" s="119"/>
      <c r="AJ76" s="119"/>
      <c r="AK76" s="119"/>
      <c r="AL76" s="119"/>
      <c r="AM76" s="119"/>
      <c r="AN76" s="119"/>
      <c r="AO76" s="119"/>
      <c r="AP76" s="119"/>
      <c r="AQ76" s="119"/>
      <c r="AR76" s="119"/>
      <c r="AS76" s="119"/>
      <c r="AT76" s="119"/>
      <c r="AU76" s="119"/>
      <c r="AV76" s="119"/>
      <c r="AW76" s="119"/>
      <c r="AX76" s="150"/>
    </row>
    <row r="77" spans="1:50" s="113" customFormat="1" ht="19.149999999999999" customHeight="1">
      <c r="A77" s="313"/>
      <c r="B77" s="314"/>
      <c r="C77" s="314"/>
      <c r="D77" s="315"/>
      <c r="E77" s="319" t="s">
        <v>247</v>
      </c>
      <c r="F77" s="320"/>
      <c r="G77" s="320"/>
      <c r="H77" s="320"/>
      <c r="I77" s="320"/>
      <c r="J77" s="320"/>
      <c r="K77" s="320"/>
      <c r="L77" s="320"/>
      <c r="M77" s="320"/>
      <c r="N77" s="320"/>
      <c r="O77" s="321"/>
      <c r="P77" s="322">
        <f t="shared" ref="P77" si="4">U77*AA77</f>
        <v>0</v>
      </c>
      <c r="Q77" s="323"/>
      <c r="R77" s="323"/>
      <c r="S77" s="323"/>
      <c r="T77" s="324"/>
      <c r="U77" s="325">
        <f>IF(Y5="新　規",SUM(②新規契約算出表!K23:K24),0)</f>
        <v>0</v>
      </c>
      <c r="V77" s="326"/>
      <c r="W77" s="326"/>
      <c r="X77" s="326"/>
      <c r="Y77" s="119" t="s">
        <v>77</v>
      </c>
      <c r="Z77" s="127" t="s">
        <v>101</v>
      </c>
      <c r="AA77" s="149">
        <f>IF(Y5="新　規",②新規契約算出表!$C$33,0)</f>
        <v>0</v>
      </c>
      <c r="AB77" s="127" t="s">
        <v>51</v>
      </c>
      <c r="AC77" s="117"/>
      <c r="AD77" s="120"/>
      <c r="AE77" s="119"/>
      <c r="AF77" s="119"/>
      <c r="AG77" s="117"/>
      <c r="AH77" s="117"/>
      <c r="AI77" s="134"/>
      <c r="AJ77" s="134"/>
      <c r="AK77" s="134"/>
      <c r="AL77" s="134"/>
      <c r="AM77" s="134"/>
      <c r="AN77" s="134"/>
      <c r="AO77" s="133"/>
      <c r="AP77" s="133"/>
      <c r="AQ77" s="133"/>
      <c r="AR77" s="133"/>
      <c r="AS77" s="133"/>
      <c r="AT77" s="133"/>
      <c r="AU77" s="133"/>
      <c r="AV77" s="133"/>
      <c r="AW77" s="133"/>
      <c r="AX77" s="129"/>
    </row>
    <row r="78" spans="1:50" s="113" customFormat="1" ht="19.149999999999999" customHeight="1">
      <c r="A78" s="313"/>
      <c r="B78" s="314"/>
      <c r="C78" s="314"/>
      <c r="D78" s="315"/>
      <c r="E78" s="327" t="s">
        <v>258</v>
      </c>
      <c r="F78" s="327"/>
      <c r="G78" s="327"/>
      <c r="H78" s="327"/>
      <c r="I78" s="327"/>
      <c r="J78" s="327"/>
      <c r="K78" s="327"/>
      <c r="L78" s="327"/>
      <c r="M78" s="327"/>
      <c r="N78" s="327"/>
      <c r="O78" s="327"/>
      <c r="P78" s="328">
        <f>ROUND((P76+P77)*0.2,-1)</f>
        <v>0</v>
      </c>
      <c r="Q78" s="329"/>
      <c r="R78" s="329"/>
      <c r="S78" s="329"/>
      <c r="T78" s="330"/>
      <c r="U78" s="331" t="s">
        <v>248</v>
      </c>
      <c r="V78" s="332"/>
      <c r="W78" s="332"/>
      <c r="X78" s="332"/>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32"/>
      <c r="AW78" s="332"/>
      <c r="AX78" s="333"/>
    </row>
    <row r="79" spans="1:50" s="113" customFormat="1" ht="19.149999999999999" customHeight="1">
      <c r="A79" s="316"/>
      <c r="B79" s="317"/>
      <c r="C79" s="317"/>
      <c r="D79" s="318"/>
      <c r="E79" s="334" t="s">
        <v>84</v>
      </c>
      <c r="F79" s="334"/>
      <c r="G79" s="334"/>
      <c r="H79" s="334"/>
      <c r="I79" s="334"/>
      <c r="J79" s="334"/>
      <c r="K79" s="334"/>
      <c r="L79" s="334"/>
      <c r="M79" s="334"/>
      <c r="N79" s="334"/>
      <c r="O79" s="334"/>
      <c r="P79" s="335">
        <f>SUM(P76:P78)</f>
        <v>0</v>
      </c>
      <c r="Q79" s="336"/>
      <c r="R79" s="336"/>
      <c r="S79" s="336"/>
      <c r="T79" s="336"/>
      <c r="U79" s="331" t="s">
        <v>259</v>
      </c>
      <c r="V79" s="332"/>
      <c r="W79" s="332"/>
      <c r="X79" s="332"/>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32"/>
      <c r="AW79" s="332"/>
      <c r="AX79" s="333"/>
    </row>
    <row r="80" spans="1:50" s="113" customFormat="1" ht="19.149999999999999" customHeight="1" thickBot="1">
      <c r="A80" s="284" t="s">
        <v>80</v>
      </c>
      <c r="B80" s="284"/>
      <c r="C80" s="284"/>
      <c r="D80" s="284"/>
      <c r="E80" s="284"/>
      <c r="F80" s="284"/>
      <c r="G80" s="284"/>
      <c r="H80" s="284"/>
      <c r="I80" s="284"/>
      <c r="J80" s="284"/>
      <c r="K80" s="284"/>
      <c r="L80" s="284"/>
      <c r="M80" s="284"/>
      <c r="N80" s="284"/>
      <c r="O80" s="284"/>
      <c r="P80" s="285">
        <f>ROUND(P79*0.3,-1)</f>
        <v>0</v>
      </c>
      <c r="Q80" s="286"/>
      <c r="R80" s="286"/>
      <c r="S80" s="286"/>
      <c r="T80" s="286"/>
      <c r="U80" s="287" t="s">
        <v>85</v>
      </c>
      <c r="V80" s="288"/>
      <c r="W80" s="288"/>
      <c r="X80" s="288"/>
      <c r="Y80" s="288"/>
      <c r="Z80" s="288"/>
      <c r="AA80" s="288"/>
      <c r="AB80" s="288"/>
      <c r="AC80" s="288"/>
      <c r="AD80" s="288"/>
      <c r="AE80" s="288"/>
      <c r="AF80" s="288"/>
      <c r="AG80" s="288"/>
      <c r="AH80" s="288"/>
      <c r="AI80" s="288"/>
      <c r="AJ80" s="288"/>
      <c r="AK80" s="288"/>
      <c r="AL80" s="288"/>
      <c r="AM80" s="288"/>
      <c r="AN80" s="288"/>
      <c r="AO80" s="288"/>
      <c r="AP80" s="288"/>
      <c r="AQ80" s="288"/>
      <c r="AR80" s="288"/>
      <c r="AS80" s="288"/>
      <c r="AT80" s="288"/>
      <c r="AU80" s="288"/>
      <c r="AV80" s="288"/>
      <c r="AW80" s="288"/>
      <c r="AX80" s="289"/>
    </row>
    <row r="81" spans="1:50" s="113" customFormat="1" ht="19.149999999999999" customHeight="1" thickTop="1" thickBot="1">
      <c r="A81" s="290" t="s">
        <v>88</v>
      </c>
      <c r="B81" s="290"/>
      <c r="C81" s="290"/>
      <c r="D81" s="290"/>
      <c r="E81" s="290"/>
      <c r="F81" s="290"/>
      <c r="G81" s="290"/>
      <c r="H81" s="290"/>
      <c r="I81" s="290"/>
      <c r="J81" s="290"/>
      <c r="K81" s="290"/>
      <c r="L81" s="290"/>
      <c r="M81" s="290"/>
      <c r="N81" s="290"/>
      <c r="O81" s="291"/>
      <c r="P81" s="292">
        <f>P79+P80</f>
        <v>0</v>
      </c>
      <c r="Q81" s="293"/>
      <c r="R81" s="293"/>
      <c r="S81" s="293"/>
      <c r="T81" s="294"/>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6"/>
    </row>
    <row r="82" spans="1:50" s="113" customFormat="1" ht="19.149999999999999" customHeight="1" thickBot="1">
      <c r="A82" s="297" t="s">
        <v>89</v>
      </c>
      <c r="B82" s="298"/>
      <c r="C82" s="298"/>
      <c r="D82" s="298"/>
      <c r="E82" s="298"/>
      <c r="F82" s="298"/>
      <c r="G82" s="298"/>
      <c r="H82" s="298"/>
      <c r="I82" s="298"/>
      <c r="J82" s="298"/>
      <c r="K82" s="298"/>
      <c r="L82" s="298"/>
      <c r="M82" s="298"/>
      <c r="N82" s="298"/>
      <c r="O82" s="299"/>
      <c r="P82" s="300">
        <f>ROUND((U82+1)*P81,0)</f>
        <v>0</v>
      </c>
      <c r="Q82" s="301"/>
      <c r="R82" s="301"/>
      <c r="S82" s="301"/>
      <c r="T82" s="302"/>
      <c r="U82" s="303">
        <v>0.1</v>
      </c>
      <c r="V82" s="304"/>
      <c r="W82" s="304"/>
      <c r="X82" s="304"/>
      <c r="Y82" s="175"/>
      <c r="Z82" s="175" t="s">
        <v>111</v>
      </c>
      <c r="AA82" s="175"/>
      <c r="AB82" s="175"/>
      <c r="AC82" s="175"/>
      <c r="AD82" s="175"/>
      <c r="AE82" s="305" t="str">
        <f>IFERROR(P82/AA76,"0")</f>
        <v>0</v>
      </c>
      <c r="AF82" s="305"/>
      <c r="AG82" s="305"/>
      <c r="AH82" s="175" t="s">
        <v>112</v>
      </c>
      <c r="AI82" s="175"/>
      <c r="AJ82" s="175"/>
      <c r="AK82" s="175"/>
      <c r="AL82" s="175"/>
      <c r="AM82" s="175"/>
      <c r="AN82" s="175"/>
      <c r="AO82" s="175"/>
      <c r="AP82" s="175"/>
      <c r="AQ82" s="175"/>
      <c r="AR82" s="305"/>
      <c r="AS82" s="305"/>
      <c r="AT82" s="305"/>
      <c r="AU82" s="175"/>
      <c r="AV82" s="175"/>
      <c r="AW82" s="175"/>
      <c r="AX82" s="176"/>
    </row>
    <row r="83" spans="1:50" s="113" customFormat="1" ht="19.149999999999999" customHeight="1">
      <c r="B83" s="121"/>
      <c r="C83" s="121"/>
      <c r="D83" s="121"/>
      <c r="E83" s="121"/>
      <c r="F83" s="121"/>
      <c r="G83" s="121"/>
      <c r="H83" s="121"/>
      <c r="I83" s="121"/>
      <c r="J83" s="121"/>
      <c r="K83" s="121"/>
      <c r="L83" s="121"/>
      <c r="M83" s="121"/>
      <c r="N83" s="121"/>
      <c r="O83" s="121"/>
      <c r="P83" s="122"/>
      <c r="Q83" s="122"/>
      <c r="R83" s="122"/>
      <c r="S83" s="122"/>
      <c r="T83" s="122"/>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row>
    <row r="84" spans="1:50" s="113" customFormat="1" ht="19.149999999999999" customHeight="1">
      <c r="A84" s="139" t="s">
        <v>271</v>
      </c>
      <c r="I84" s="139"/>
      <c r="J84" s="139"/>
      <c r="O84" s="139" t="s">
        <v>135</v>
      </c>
    </row>
    <row r="85" spans="1:50" s="113" customFormat="1" ht="19.149999999999999" customHeight="1">
      <c r="A85" s="309" t="s">
        <v>72</v>
      </c>
      <c r="B85" s="309"/>
      <c r="C85" s="309"/>
      <c r="D85" s="309"/>
      <c r="E85" s="306" t="s">
        <v>73</v>
      </c>
      <c r="F85" s="306"/>
      <c r="G85" s="306"/>
      <c r="H85" s="306"/>
      <c r="I85" s="306"/>
      <c r="J85" s="306"/>
      <c r="K85" s="306"/>
      <c r="L85" s="306"/>
      <c r="M85" s="306"/>
      <c r="N85" s="306"/>
      <c r="O85" s="306"/>
      <c r="P85" s="307" t="s">
        <v>74</v>
      </c>
      <c r="Q85" s="308"/>
      <c r="R85" s="308"/>
      <c r="S85" s="308"/>
      <c r="T85" s="308"/>
      <c r="U85" s="309" t="s">
        <v>83</v>
      </c>
      <c r="V85" s="309"/>
      <c r="W85" s="309"/>
      <c r="X85" s="309"/>
      <c r="Y85" s="309"/>
      <c r="Z85" s="309"/>
      <c r="AA85" s="309"/>
      <c r="AB85" s="309"/>
      <c r="AC85" s="309"/>
      <c r="AD85" s="309"/>
      <c r="AE85" s="309"/>
      <c r="AF85" s="309"/>
      <c r="AG85" s="309"/>
      <c r="AH85" s="309"/>
      <c r="AI85" s="309"/>
      <c r="AJ85" s="309"/>
      <c r="AK85" s="309"/>
      <c r="AL85" s="309"/>
      <c r="AM85" s="309"/>
      <c r="AN85" s="309"/>
      <c r="AO85" s="309"/>
      <c r="AP85" s="309"/>
      <c r="AQ85" s="309"/>
      <c r="AR85" s="309"/>
      <c r="AS85" s="309"/>
      <c r="AT85" s="309"/>
      <c r="AU85" s="309"/>
      <c r="AV85" s="309"/>
      <c r="AW85" s="309"/>
      <c r="AX85" s="309"/>
    </row>
    <row r="86" spans="1:50" s="113" customFormat="1" ht="19.149999999999999" customHeight="1">
      <c r="A86" s="310" t="s">
        <v>76</v>
      </c>
      <c r="B86" s="311"/>
      <c r="C86" s="311"/>
      <c r="D86" s="312"/>
      <c r="E86" s="319" t="s">
        <v>244</v>
      </c>
      <c r="F86" s="320"/>
      <c r="G86" s="320"/>
      <c r="H86" s="320"/>
      <c r="I86" s="320"/>
      <c r="J86" s="320"/>
      <c r="K86" s="320"/>
      <c r="L86" s="320"/>
      <c r="M86" s="320"/>
      <c r="N86" s="320"/>
      <c r="O86" s="321"/>
      <c r="P86" s="322">
        <f>U86*AA86</f>
        <v>0</v>
      </c>
      <c r="Q86" s="323"/>
      <c r="R86" s="323"/>
      <c r="S86" s="323"/>
      <c r="T86" s="324"/>
      <c r="U86" s="325">
        <f>IF(Y5="継　続",SUM(③継続契約算出表!K28:K32),0)</f>
        <v>0</v>
      </c>
      <c r="V86" s="326"/>
      <c r="W86" s="326"/>
      <c r="X86" s="326"/>
      <c r="Y86" s="127" t="s">
        <v>77</v>
      </c>
      <c r="Z86" s="127" t="s">
        <v>101</v>
      </c>
      <c r="AA86" s="149">
        <f>IF(Y5="継　続",③継続契約算出表!$C$35,0)</f>
        <v>0</v>
      </c>
      <c r="AB86" s="127" t="s">
        <v>51</v>
      </c>
      <c r="AC86" s="117"/>
      <c r="AD86" s="128"/>
      <c r="AE86" s="119" t="s">
        <v>245</v>
      </c>
      <c r="AF86" s="119"/>
      <c r="AG86" s="119"/>
      <c r="AH86" s="119"/>
      <c r="AI86" s="119"/>
      <c r="AJ86" s="119"/>
      <c r="AK86" s="119"/>
      <c r="AL86" s="119"/>
      <c r="AM86" s="119"/>
      <c r="AN86" s="119"/>
      <c r="AO86" s="119"/>
      <c r="AP86" s="119"/>
      <c r="AQ86" s="119"/>
      <c r="AR86" s="119"/>
      <c r="AS86" s="119"/>
      <c r="AT86" s="119"/>
      <c r="AU86" s="119"/>
      <c r="AV86" s="119"/>
      <c r="AW86" s="119"/>
      <c r="AX86" s="150"/>
    </row>
    <row r="87" spans="1:50" s="113" customFormat="1" ht="19.149999999999999" customHeight="1">
      <c r="A87" s="313"/>
      <c r="B87" s="314"/>
      <c r="C87" s="314"/>
      <c r="D87" s="315"/>
      <c r="E87" s="319" t="s">
        <v>247</v>
      </c>
      <c r="F87" s="320"/>
      <c r="G87" s="320"/>
      <c r="H87" s="320"/>
      <c r="I87" s="320"/>
      <c r="J87" s="320"/>
      <c r="K87" s="320"/>
      <c r="L87" s="320"/>
      <c r="M87" s="320"/>
      <c r="N87" s="320"/>
      <c r="O87" s="321"/>
      <c r="P87" s="322">
        <f t="shared" ref="P87" si="5">U87*AA87</f>
        <v>0</v>
      </c>
      <c r="Q87" s="323"/>
      <c r="R87" s="323"/>
      <c r="S87" s="323"/>
      <c r="T87" s="324"/>
      <c r="U87" s="325">
        <f>IF(Y5="継　続",SUM(③継続契約算出表!K25:K26),0)</f>
        <v>0</v>
      </c>
      <c r="V87" s="326"/>
      <c r="W87" s="326"/>
      <c r="X87" s="326"/>
      <c r="Y87" s="119" t="s">
        <v>77</v>
      </c>
      <c r="Z87" s="119" t="s">
        <v>101</v>
      </c>
      <c r="AA87" s="149">
        <f>IF(Y5="継　続",③継続契約算出表!$C$35,0)</f>
        <v>0</v>
      </c>
      <c r="AB87" s="127" t="s">
        <v>51</v>
      </c>
      <c r="AC87" s="117"/>
      <c r="AD87" s="120"/>
      <c r="AE87" s="119"/>
      <c r="AF87" s="119"/>
      <c r="AG87" s="117"/>
      <c r="AH87" s="117"/>
      <c r="AI87" s="134"/>
      <c r="AJ87" s="134"/>
      <c r="AK87" s="134"/>
      <c r="AL87" s="134"/>
      <c r="AM87" s="134"/>
      <c r="AN87" s="134"/>
      <c r="AO87" s="133"/>
      <c r="AP87" s="133"/>
      <c r="AQ87" s="133"/>
      <c r="AR87" s="133"/>
      <c r="AS87" s="133"/>
      <c r="AT87" s="133"/>
      <c r="AU87" s="133"/>
      <c r="AV87" s="133"/>
      <c r="AW87" s="133"/>
      <c r="AX87" s="129"/>
    </row>
    <row r="88" spans="1:50" s="113" customFormat="1" ht="19.149999999999999" customHeight="1">
      <c r="A88" s="313"/>
      <c r="B88" s="314"/>
      <c r="C88" s="314"/>
      <c r="D88" s="315"/>
      <c r="E88" s="327" t="s">
        <v>258</v>
      </c>
      <c r="F88" s="327"/>
      <c r="G88" s="327"/>
      <c r="H88" s="327"/>
      <c r="I88" s="327"/>
      <c r="J88" s="327"/>
      <c r="K88" s="327"/>
      <c r="L88" s="327"/>
      <c r="M88" s="327"/>
      <c r="N88" s="327"/>
      <c r="O88" s="327"/>
      <c r="P88" s="328">
        <f>ROUND((P86+P87)*0.2,-1)</f>
        <v>0</v>
      </c>
      <c r="Q88" s="329"/>
      <c r="R88" s="329"/>
      <c r="S88" s="329"/>
      <c r="T88" s="330"/>
      <c r="U88" s="331" t="s">
        <v>248</v>
      </c>
      <c r="V88" s="332"/>
      <c r="W88" s="332"/>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3"/>
    </row>
    <row r="89" spans="1:50" s="113" customFormat="1" ht="19.149999999999999" customHeight="1">
      <c r="A89" s="316"/>
      <c r="B89" s="317"/>
      <c r="C89" s="317"/>
      <c r="D89" s="318"/>
      <c r="E89" s="334" t="s">
        <v>84</v>
      </c>
      <c r="F89" s="334"/>
      <c r="G89" s="334"/>
      <c r="H89" s="334"/>
      <c r="I89" s="334"/>
      <c r="J89" s="334"/>
      <c r="K89" s="334"/>
      <c r="L89" s="334"/>
      <c r="M89" s="334"/>
      <c r="N89" s="334"/>
      <c r="O89" s="334"/>
      <c r="P89" s="335">
        <f>SUM(P86:P88)</f>
        <v>0</v>
      </c>
      <c r="Q89" s="336"/>
      <c r="R89" s="336"/>
      <c r="S89" s="336"/>
      <c r="T89" s="336"/>
      <c r="U89" s="331" t="s">
        <v>259</v>
      </c>
      <c r="V89" s="332"/>
      <c r="W89" s="332"/>
      <c r="X89" s="332"/>
      <c r="Y89" s="332"/>
      <c r="Z89" s="332"/>
      <c r="AA89" s="332"/>
      <c r="AB89" s="332"/>
      <c r="AC89" s="332"/>
      <c r="AD89" s="332"/>
      <c r="AE89" s="332"/>
      <c r="AF89" s="332"/>
      <c r="AG89" s="332"/>
      <c r="AH89" s="332"/>
      <c r="AI89" s="332"/>
      <c r="AJ89" s="332"/>
      <c r="AK89" s="332"/>
      <c r="AL89" s="332"/>
      <c r="AM89" s="332"/>
      <c r="AN89" s="332"/>
      <c r="AO89" s="332"/>
      <c r="AP89" s="332"/>
      <c r="AQ89" s="332"/>
      <c r="AR89" s="332"/>
      <c r="AS89" s="332"/>
      <c r="AT89" s="332"/>
      <c r="AU89" s="332"/>
      <c r="AV89" s="332"/>
      <c r="AW89" s="332"/>
      <c r="AX89" s="333"/>
    </row>
    <row r="90" spans="1:50" s="113" customFormat="1" ht="19.149999999999999" customHeight="1" thickBot="1">
      <c r="A90" s="284" t="s">
        <v>80</v>
      </c>
      <c r="B90" s="284"/>
      <c r="C90" s="284"/>
      <c r="D90" s="284"/>
      <c r="E90" s="284"/>
      <c r="F90" s="284"/>
      <c r="G90" s="284"/>
      <c r="H90" s="284"/>
      <c r="I90" s="284"/>
      <c r="J90" s="284"/>
      <c r="K90" s="284"/>
      <c r="L90" s="284"/>
      <c r="M90" s="284"/>
      <c r="N90" s="284"/>
      <c r="O90" s="284"/>
      <c r="P90" s="285">
        <f>ROUND(P89*0.3,-1)</f>
        <v>0</v>
      </c>
      <c r="Q90" s="286"/>
      <c r="R90" s="286"/>
      <c r="S90" s="286"/>
      <c r="T90" s="286"/>
      <c r="U90" s="287" t="s">
        <v>85</v>
      </c>
      <c r="V90" s="288"/>
      <c r="W90" s="288"/>
      <c r="X90" s="288"/>
      <c r="Y90" s="288"/>
      <c r="Z90" s="288"/>
      <c r="AA90" s="288"/>
      <c r="AB90" s="288"/>
      <c r="AC90" s="288"/>
      <c r="AD90" s="288"/>
      <c r="AE90" s="288"/>
      <c r="AF90" s="288"/>
      <c r="AG90" s="288"/>
      <c r="AH90" s="288"/>
      <c r="AI90" s="288"/>
      <c r="AJ90" s="288"/>
      <c r="AK90" s="288"/>
      <c r="AL90" s="288"/>
      <c r="AM90" s="288"/>
      <c r="AN90" s="288"/>
      <c r="AO90" s="288"/>
      <c r="AP90" s="288"/>
      <c r="AQ90" s="288"/>
      <c r="AR90" s="288"/>
      <c r="AS90" s="288"/>
      <c r="AT90" s="288"/>
      <c r="AU90" s="288"/>
      <c r="AV90" s="288"/>
      <c r="AW90" s="288"/>
      <c r="AX90" s="289"/>
    </row>
    <row r="91" spans="1:50" s="113" customFormat="1" ht="19.149999999999999" customHeight="1" thickTop="1" thickBot="1">
      <c r="A91" s="290" t="s">
        <v>88</v>
      </c>
      <c r="B91" s="290"/>
      <c r="C91" s="290"/>
      <c r="D91" s="290"/>
      <c r="E91" s="290"/>
      <c r="F91" s="290"/>
      <c r="G91" s="290"/>
      <c r="H91" s="290"/>
      <c r="I91" s="290"/>
      <c r="J91" s="290"/>
      <c r="K91" s="290"/>
      <c r="L91" s="290"/>
      <c r="M91" s="290"/>
      <c r="N91" s="290"/>
      <c r="O91" s="291"/>
      <c r="P91" s="292">
        <f>P89+P90</f>
        <v>0</v>
      </c>
      <c r="Q91" s="293"/>
      <c r="R91" s="293"/>
      <c r="S91" s="293"/>
      <c r="T91" s="294"/>
      <c r="U91" s="295"/>
      <c r="V91" s="295"/>
      <c r="W91" s="295"/>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c r="AT91" s="295"/>
      <c r="AU91" s="295"/>
      <c r="AV91" s="295"/>
      <c r="AW91" s="295"/>
      <c r="AX91" s="296"/>
    </row>
    <row r="92" spans="1:50" s="113" customFormat="1" ht="19.149999999999999" customHeight="1" thickBot="1">
      <c r="A92" s="297" t="s">
        <v>89</v>
      </c>
      <c r="B92" s="298"/>
      <c r="C92" s="298"/>
      <c r="D92" s="298"/>
      <c r="E92" s="298"/>
      <c r="F92" s="298"/>
      <c r="G92" s="298"/>
      <c r="H92" s="298"/>
      <c r="I92" s="298"/>
      <c r="J92" s="298"/>
      <c r="K92" s="298"/>
      <c r="L92" s="298"/>
      <c r="M92" s="298"/>
      <c r="N92" s="298"/>
      <c r="O92" s="299"/>
      <c r="P92" s="300">
        <f>ROUND((U92+1)*P91,0)</f>
        <v>0</v>
      </c>
      <c r="Q92" s="301"/>
      <c r="R92" s="301"/>
      <c r="S92" s="301"/>
      <c r="T92" s="302"/>
      <c r="U92" s="303">
        <v>0.1</v>
      </c>
      <c r="V92" s="304"/>
      <c r="W92" s="304"/>
      <c r="X92" s="304"/>
      <c r="Y92" s="175"/>
      <c r="Z92" s="175" t="s">
        <v>111</v>
      </c>
      <c r="AA92" s="175"/>
      <c r="AB92" s="175"/>
      <c r="AC92" s="175"/>
      <c r="AD92" s="175"/>
      <c r="AE92" s="305" t="str">
        <f>IFERROR(P92/AA86,"0")</f>
        <v>0</v>
      </c>
      <c r="AF92" s="305"/>
      <c r="AG92" s="305"/>
      <c r="AH92" s="175" t="s">
        <v>112</v>
      </c>
      <c r="AI92" s="175"/>
      <c r="AJ92" s="175"/>
      <c r="AK92" s="175"/>
      <c r="AL92" s="175"/>
      <c r="AM92" s="175"/>
      <c r="AN92" s="175"/>
      <c r="AO92" s="175"/>
      <c r="AP92" s="175"/>
      <c r="AQ92" s="175"/>
      <c r="AR92" s="175"/>
      <c r="AS92" s="175"/>
      <c r="AT92" s="175"/>
      <c r="AU92" s="175"/>
      <c r="AV92" s="175"/>
      <c r="AW92" s="175"/>
      <c r="AX92" s="176"/>
    </row>
    <row r="93" spans="1:50" s="113" customFormat="1" ht="19.149999999999999" customHeight="1">
      <c r="B93" s="121"/>
      <c r="C93" s="121"/>
      <c r="D93" s="121"/>
      <c r="E93" s="121"/>
      <c r="F93" s="121"/>
      <c r="G93" s="121"/>
      <c r="H93" s="121"/>
      <c r="I93" s="121"/>
      <c r="J93" s="121"/>
      <c r="K93" s="121"/>
      <c r="L93" s="121"/>
      <c r="M93" s="121"/>
      <c r="N93" s="121"/>
      <c r="O93" s="121"/>
      <c r="P93" s="122"/>
      <c r="Q93" s="122"/>
      <c r="R93" s="122"/>
      <c r="S93" s="122"/>
      <c r="T93" s="122"/>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row>
    <row r="94" spans="1:50" s="113" customFormat="1" ht="19.149999999999999" customHeight="1">
      <c r="A94" s="265" t="s">
        <v>230</v>
      </c>
      <c r="I94" s="139"/>
      <c r="L94" s="139"/>
      <c r="O94" s="139"/>
      <c r="Q94" s="139"/>
    </row>
    <row r="95" spans="1:50" s="113" customFormat="1" ht="19.149999999999999" customHeight="1">
      <c r="A95" s="309" t="s">
        <v>72</v>
      </c>
      <c r="B95" s="309"/>
      <c r="C95" s="309"/>
      <c r="D95" s="309"/>
      <c r="E95" s="306" t="s">
        <v>73</v>
      </c>
      <c r="F95" s="306"/>
      <c r="G95" s="306"/>
      <c r="H95" s="306"/>
      <c r="I95" s="306"/>
      <c r="J95" s="306"/>
      <c r="K95" s="306"/>
      <c r="L95" s="306"/>
      <c r="M95" s="306"/>
      <c r="N95" s="306"/>
      <c r="O95" s="306"/>
      <c r="P95" s="307" t="s">
        <v>74</v>
      </c>
      <c r="Q95" s="308"/>
      <c r="R95" s="308"/>
      <c r="S95" s="308"/>
      <c r="T95" s="308"/>
      <c r="U95" s="309" t="s">
        <v>83</v>
      </c>
      <c r="V95" s="309"/>
      <c r="W95" s="309"/>
      <c r="X95" s="309"/>
      <c r="Y95" s="309"/>
      <c r="Z95" s="309"/>
      <c r="AA95" s="309"/>
      <c r="AB95" s="309"/>
      <c r="AC95" s="309"/>
      <c r="AD95" s="309"/>
      <c r="AE95" s="309"/>
      <c r="AF95" s="309"/>
      <c r="AG95" s="309"/>
      <c r="AH95" s="309"/>
      <c r="AI95" s="309"/>
      <c r="AJ95" s="309"/>
      <c r="AK95" s="309"/>
      <c r="AL95" s="309"/>
      <c r="AM95" s="309"/>
      <c r="AN95" s="309"/>
      <c r="AO95" s="309"/>
      <c r="AP95" s="309"/>
      <c r="AQ95" s="309"/>
      <c r="AR95" s="309"/>
      <c r="AS95" s="309"/>
      <c r="AT95" s="309"/>
      <c r="AU95" s="309"/>
      <c r="AV95" s="309"/>
      <c r="AW95" s="309"/>
      <c r="AX95" s="309"/>
    </row>
    <row r="96" spans="1:50" s="113" customFormat="1" ht="19.149999999999999" customHeight="1">
      <c r="A96" s="428" t="s">
        <v>76</v>
      </c>
      <c r="B96" s="429"/>
      <c r="C96" s="429"/>
      <c r="D96" s="430"/>
      <c r="E96" s="442" t="s">
        <v>213</v>
      </c>
      <c r="F96" s="443"/>
      <c r="G96" s="443"/>
      <c r="H96" s="443"/>
      <c r="I96" s="443"/>
      <c r="J96" s="443"/>
      <c r="K96" s="443"/>
      <c r="L96" s="443"/>
      <c r="M96" s="443"/>
      <c r="N96" s="443"/>
      <c r="O96" s="444"/>
      <c r="P96" s="322">
        <f>③継続契約算出表!K21</f>
        <v>0</v>
      </c>
      <c r="Q96" s="323"/>
      <c r="R96" s="323"/>
      <c r="S96" s="323"/>
      <c r="T96" s="324"/>
      <c r="U96" s="437" t="s">
        <v>214</v>
      </c>
      <c r="V96" s="438"/>
      <c r="W96" s="438"/>
      <c r="X96" s="266"/>
      <c r="Y96" s="149">
        <f>③継続契約算出表!F17</f>
        <v>0</v>
      </c>
      <c r="Z96" s="127" t="s">
        <v>115</v>
      </c>
      <c r="AA96" s="117"/>
      <c r="AB96" s="128"/>
      <c r="AE96" s="149">
        <f>③継続契約算出表!H17</f>
        <v>0</v>
      </c>
      <c r="AF96" s="127" t="s">
        <v>115</v>
      </c>
      <c r="AK96" s="128"/>
      <c r="AL96" s="119" t="s">
        <v>215</v>
      </c>
      <c r="AM96" s="119"/>
      <c r="AN96" s="119"/>
      <c r="AO96" s="149">
        <f>③継続契約算出表!J17</f>
        <v>0</v>
      </c>
      <c r="AP96" s="127" t="s">
        <v>115</v>
      </c>
      <c r="AQ96" s="117"/>
      <c r="AR96" s="119"/>
      <c r="AS96" s="119"/>
      <c r="AT96" s="119"/>
      <c r="AU96" s="119"/>
      <c r="AV96" s="119"/>
      <c r="AW96" s="119"/>
      <c r="AX96" s="150"/>
    </row>
    <row r="97" spans="1:50" s="113" customFormat="1" ht="19.149999999999999" customHeight="1">
      <c r="A97" s="431"/>
      <c r="B97" s="432"/>
      <c r="C97" s="432"/>
      <c r="D97" s="433"/>
      <c r="E97" s="327" t="s">
        <v>260</v>
      </c>
      <c r="F97" s="327"/>
      <c r="G97" s="327"/>
      <c r="H97" s="327"/>
      <c r="I97" s="327"/>
      <c r="J97" s="327"/>
      <c r="K97" s="327"/>
      <c r="L97" s="327"/>
      <c r="M97" s="327"/>
      <c r="N97" s="327"/>
      <c r="O97" s="327"/>
      <c r="P97" s="328">
        <f>ROUND((P96)*0.2,-1)</f>
        <v>0</v>
      </c>
      <c r="Q97" s="329"/>
      <c r="R97" s="329"/>
      <c r="S97" s="329"/>
      <c r="T97" s="330"/>
      <c r="U97" s="331" t="s">
        <v>216</v>
      </c>
      <c r="V97" s="332"/>
      <c r="W97" s="332"/>
      <c r="X97" s="332"/>
      <c r="Y97" s="332"/>
      <c r="Z97" s="332"/>
      <c r="AA97" s="332"/>
      <c r="AB97" s="332"/>
      <c r="AC97" s="332"/>
      <c r="AD97" s="332"/>
      <c r="AE97" s="332"/>
      <c r="AF97" s="332"/>
      <c r="AG97" s="332"/>
      <c r="AH97" s="332"/>
      <c r="AI97" s="332"/>
      <c r="AJ97" s="332"/>
      <c r="AK97" s="332"/>
      <c r="AL97" s="332"/>
      <c r="AM97" s="332"/>
      <c r="AN97" s="332"/>
      <c r="AO97" s="332"/>
      <c r="AP97" s="332"/>
      <c r="AQ97" s="332"/>
      <c r="AR97" s="332"/>
      <c r="AS97" s="332"/>
      <c r="AT97" s="332"/>
      <c r="AU97" s="332"/>
      <c r="AV97" s="332"/>
      <c r="AW97" s="332"/>
      <c r="AX97" s="333"/>
    </row>
    <row r="98" spans="1:50" s="113" customFormat="1" ht="19.149999999999999" customHeight="1">
      <c r="A98" s="434"/>
      <c r="B98" s="435"/>
      <c r="C98" s="435"/>
      <c r="D98" s="436"/>
      <c r="E98" s="334" t="s">
        <v>84</v>
      </c>
      <c r="F98" s="334"/>
      <c r="G98" s="334"/>
      <c r="H98" s="334"/>
      <c r="I98" s="334"/>
      <c r="J98" s="334"/>
      <c r="K98" s="334"/>
      <c r="L98" s="334"/>
      <c r="M98" s="334"/>
      <c r="N98" s="334"/>
      <c r="O98" s="334"/>
      <c r="P98" s="335">
        <f>SUM(P96:P97)</f>
        <v>0</v>
      </c>
      <c r="Q98" s="336"/>
      <c r="R98" s="336"/>
      <c r="S98" s="336"/>
      <c r="T98" s="336"/>
      <c r="U98" s="331" t="s">
        <v>261</v>
      </c>
      <c r="V98" s="332"/>
      <c r="W98" s="332"/>
      <c r="X98" s="332"/>
      <c r="Y98" s="332"/>
      <c r="Z98" s="332"/>
      <c r="AA98" s="332"/>
      <c r="AB98" s="332"/>
      <c r="AC98" s="332"/>
      <c r="AD98" s="332"/>
      <c r="AE98" s="332"/>
      <c r="AF98" s="332"/>
      <c r="AG98" s="332"/>
      <c r="AH98" s="332"/>
      <c r="AI98" s="332"/>
      <c r="AJ98" s="332"/>
      <c r="AK98" s="332"/>
      <c r="AL98" s="332"/>
      <c r="AM98" s="332"/>
      <c r="AN98" s="332"/>
      <c r="AO98" s="332"/>
      <c r="AP98" s="332"/>
      <c r="AQ98" s="332"/>
      <c r="AR98" s="332"/>
      <c r="AS98" s="332"/>
      <c r="AT98" s="332"/>
      <c r="AU98" s="332"/>
      <c r="AV98" s="332"/>
      <c r="AW98" s="332"/>
      <c r="AX98" s="333"/>
    </row>
    <row r="99" spans="1:50" s="113" customFormat="1" ht="19.149999999999999" customHeight="1" thickBot="1">
      <c r="A99" s="284" t="s">
        <v>80</v>
      </c>
      <c r="B99" s="284"/>
      <c r="C99" s="284"/>
      <c r="D99" s="284"/>
      <c r="E99" s="284"/>
      <c r="F99" s="284"/>
      <c r="G99" s="284"/>
      <c r="H99" s="284"/>
      <c r="I99" s="284"/>
      <c r="J99" s="284"/>
      <c r="K99" s="284"/>
      <c r="L99" s="284"/>
      <c r="M99" s="284"/>
      <c r="N99" s="284"/>
      <c r="O99" s="284"/>
      <c r="P99" s="285">
        <f>ROUND(P98*0.3,-1)</f>
        <v>0</v>
      </c>
      <c r="Q99" s="286"/>
      <c r="R99" s="286"/>
      <c r="S99" s="286"/>
      <c r="T99" s="286"/>
      <c r="U99" s="287" t="s">
        <v>85</v>
      </c>
      <c r="V99" s="288"/>
      <c r="W99" s="288"/>
      <c r="X99" s="288"/>
      <c r="Y99" s="288"/>
      <c r="Z99" s="288"/>
      <c r="AA99" s="288"/>
      <c r="AB99" s="288"/>
      <c r="AC99" s="288"/>
      <c r="AD99" s="288"/>
      <c r="AE99" s="288"/>
      <c r="AF99" s="288"/>
      <c r="AG99" s="288"/>
      <c r="AH99" s="288"/>
      <c r="AI99" s="288"/>
      <c r="AJ99" s="288"/>
      <c r="AK99" s="288"/>
      <c r="AL99" s="288"/>
      <c r="AM99" s="288"/>
      <c r="AN99" s="288"/>
      <c r="AO99" s="288"/>
      <c r="AP99" s="288"/>
      <c r="AQ99" s="288"/>
      <c r="AR99" s="288"/>
      <c r="AS99" s="288"/>
      <c r="AT99" s="288"/>
      <c r="AU99" s="288"/>
      <c r="AV99" s="288"/>
      <c r="AW99" s="288"/>
      <c r="AX99" s="289"/>
    </row>
    <row r="100" spans="1:50" s="113" customFormat="1" ht="19.149999999999999" customHeight="1" thickTop="1" thickBot="1">
      <c r="A100" s="290" t="s">
        <v>88</v>
      </c>
      <c r="B100" s="290"/>
      <c r="C100" s="290"/>
      <c r="D100" s="290"/>
      <c r="E100" s="290"/>
      <c r="F100" s="290"/>
      <c r="G100" s="290"/>
      <c r="H100" s="290"/>
      <c r="I100" s="290"/>
      <c r="J100" s="290"/>
      <c r="K100" s="290"/>
      <c r="L100" s="290"/>
      <c r="M100" s="290"/>
      <c r="N100" s="290"/>
      <c r="O100" s="291"/>
      <c r="P100" s="292">
        <f>P98+P99</f>
        <v>0</v>
      </c>
      <c r="Q100" s="293"/>
      <c r="R100" s="293"/>
      <c r="S100" s="293"/>
      <c r="T100" s="294"/>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6"/>
    </row>
    <row r="101" spans="1:50" s="113" customFormat="1" ht="19.149999999999999" customHeight="1" thickBot="1">
      <c r="A101" s="297" t="s">
        <v>89</v>
      </c>
      <c r="B101" s="298"/>
      <c r="C101" s="298"/>
      <c r="D101" s="298"/>
      <c r="E101" s="298"/>
      <c r="F101" s="298"/>
      <c r="G101" s="298"/>
      <c r="H101" s="298"/>
      <c r="I101" s="298"/>
      <c r="J101" s="298"/>
      <c r="K101" s="298"/>
      <c r="L101" s="298"/>
      <c r="M101" s="298"/>
      <c r="N101" s="298"/>
      <c r="O101" s="299"/>
      <c r="P101" s="300">
        <f>ROUND((U101+1)*P100,0)</f>
        <v>0</v>
      </c>
      <c r="Q101" s="301"/>
      <c r="R101" s="301"/>
      <c r="S101" s="301"/>
      <c r="T101" s="302"/>
      <c r="U101" s="303">
        <v>0.1</v>
      </c>
      <c r="V101" s="304"/>
      <c r="W101" s="304"/>
      <c r="X101" s="304"/>
      <c r="Y101" s="337"/>
      <c r="Z101" s="337"/>
      <c r="AA101" s="337"/>
      <c r="AB101" s="337"/>
      <c r="AC101" s="337"/>
      <c r="AD101" s="337"/>
      <c r="AE101" s="337"/>
      <c r="AF101" s="337"/>
      <c r="AG101" s="337"/>
      <c r="AH101" s="337"/>
      <c r="AI101" s="337"/>
      <c r="AJ101" s="337"/>
      <c r="AK101" s="337"/>
      <c r="AL101" s="337"/>
      <c r="AM101" s="337"/>
      <c r="AN101" s="337"/>
      <c r="AO101" s="337"/>
      <c r="AP101" s="337"/>
      <c r="AQ101" s="337"/>
      <c r="AR101" s="337"/>
      <c r="AS101" s="337"/>
      <c r="AT101" s="337"/>
      <c r="AU101" s="337"/>
      <c r="AV101" s="337"/>
      <c r="AW101" s="337"/>
      <c r="AX101" s="338"/>
    </row>
    <row r="102" spans="1:50" s="113" customFormat="1" ht="19.149999999999999" customHeight="1">
      <c r="A102" s="131"/>
      <c r="B102" s="131"/>
      <c r="C102" s="131"/>
      <c r="D102" s="131"/>
      <c r="E102" s="131"/>
      <c r="F102" s="131"/>
      <c r="G102" s="131"/>
      <c r="H102" s="131"/>
      <c r="I102" s="131"/>
      <c r="J102" s="131"/>
      <c r="K102" s="131"/>
      <c r="L102" s="131"/>
      <c r="M102" s="131"/>
      <c r="N102" s="131"/>
      <c r="O102" s="131"/>
      <c r="P102" s="132"/>
      <c r="Q102" s="132"/>
      <c r="R102" s="132"/>
      <c r="S102" s="132"/>
      <c r="T102" s="132"/>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row>
    <row r="103" spans="1:50" s="113" customFormat="1" ht="19.149999999999999" customHeight="1">
      <c r="B103" s="121"/>
      <c r="C103" s="121"/>
      <c r="D103" s="121"/>
      <c r="E103" s="121"/>
      <c r="F103" s="121"/>
      <c r="G103" s="121"/>
      <c r="H103" s="121"/>
      <c r="I103" s="121"/>
      <c r="J103" s="121"/>
      <c r="K103" s="121"/>
      <c r="L103" s="121"/>
      <c r="M103" s="121"/>
      <c r="N103" s="121"/>
      <c r="O103" s="121"/>
      <c r="P103" s="122"/>
      <c r="Q103" s="122"/>
      <c r="R103" s="122"/>
      <c r="S103" s="122"/>
      <c r="T103" s="122"/>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row>
    <row r="104" spans="1:50" s="113" customFormat="1" ht="19.149999999999999" customHeight="1">
      <c r="A104" s="140" t="s">
        <v>120</v>
      </c>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row>
    <row r="105" spans="1:50" ht="19.149999999999999" customHeight="1">
      <c r="A105" s="26" t="s">
        <v>136</v>
      </c>
      <c r="B105" s="26"/>
      <c r="C105" s="26"/>
      <c r="D105" s="26"/>
      <c r="E105" s="26"/>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row>
    <row r="106" spans="1:50" ht="19.149999999999999" customHeight="1">
      <c r="A106" s="307" t="s">
        <v>72</v>
      </c>
      <c r="B106" s="308"/>
      <c r="C106" s="308"/>
      <c r="D106" s="339"/>
      <c r="E106" s="307" t="s">
        <v>73</v>
      </c>
      <c r="F106" s="308"/>
      <c r="G106" s="308"/>
      <c r="H106" s="308"/>
      <c r="I106" s="308"/>
      <c r="J106" s="308"/>
      <c r="K106" s="308"/>
      <c r="L106" s="308"/>
      <c r="M106" s="308"/>
      <c r="N106" s="308"/>
      <c r="O106" s="339"/>
      <c r="P106" s="307" t="s">
        <v>74</v>
      </c>
      <c r="Q106" s="308"/>
      <c r="R106" s="308"/>
      <c r="S106" s="308"/>
      <c r="T106" s="339"/>
      <c r="U106" s="307" t="s">
        <v>83</v>
      </c>
      <c r="V106" s="308"/>
      <c r="W106" s="308"/>
      <c r="X106" s="308"/>
      <c r="Y106" s="308"/>
      <c r="Z106" s="308"/>
      <c r="AA106" s="308"/>
      <c r="AB106" s="308"/>
      <c r="AC106" s="308"/>
      <c r="AD106" s="308"/>
      <c r="AE106" s="308"/>
      <c r="AF106" s="308"/>
      <c r="AG106" s="308"/>
      <c r="AH106" s="308"/>
      <c r="AI106" s="308"/>
      <c r="AJ106" s="308"/>
      <c r="AK106" s="308"/>
      <c r="AL106" s="308"/>
      <c r="AM106" s="308"/>
      <c r="AN106" s="308"/>
      <c r="AO106" s="308"/>
      <c r="AP106" s="308"/>
      <c r="AQ106" s="308"/>
      <c r="AR106" s="308"/>
      <c r="AS106" s="308"/>
      <c r="AT106" s="308"/>
      <c r="AU106" s="308"/>
      <c r="AV106" s="308"/>
      <c r="AW106" s="308"/>
      <c r="AX106" s="339"/>
    </row>
    <row r="107" spans="1:50" ht="19.149999999999999" customHeight="1">
      <c r="A107" s="310" t="s">
        <v>76</v>
      </c>
      <c r="B107" s="311"/>
      <c r="C107" s="311"/>
      <c r="D107" s="312"/>
      <c r="E107" s="331" t="s">
        <v>242</v>
      </c>
      <c r="F107" s="332"/>
      <c r="G107" s="332"/>
      <c r="H107" s="332"/>
      <c r="I107" s="332"/>
      <c r="J107" s="332"/>
      <c r="K107" s="332"/>
      <c r="L107" s="332"/>
      <c r="M107" s="332"/>
      <c r="N107" s="332"/>
      <c r="O107" s="333"/>
      <c r="P107" s="340">
        <f>U107*AC107</f>
        <v>0</v>
      </c>
      <c r="Q107" s="341"/>
      <c r="R107" s="341"/>
      <c r="S107" s="341"/>
      <c r="T107" s="342"/>
      <c r="U107" s="325">
        <f>SUM('④実績払い算出表(治験薬保管・生検・PK用)'!K19:K20)</f>
        <v>0</v>
      </c>
      <c r="V107" s="326"/>
      <c r="W107" s="326"/>
      <c r="X107" s="326"/>
      <c r="Y107" s="127" t="s">
        <v>98</v>
      </c>
      <c r="Z107" s="117"/>
      <c r="AA107" s="133"/>
      <c r="AB107" s="117" t="s">
        <v>97</v>
      </c>
      <c r="AC107" s="164">
        <f>IF('④実績払い算出表(治験薬保管・生検・PK用)'!I15="回数入力",0,'④実績払い算出表(治験薬保管・生検・PK用)'!I15)</f>
        <v>0</v>
      </c>
      <c r="AD107" s="127" t="s">
        <v>103</v>
      </c>
      <c r="AE107" s="117"/>
      <c r="AF107" s="128"/>
      <c r="AH107" s="119"/>
      <c r="AI107" s="119"/>
      <c r="AJ107" s="119"/>
      <c r="AK107" s="119"/>
      <c r="AL107" s="119"/>
      <c r="AM107" s="119"/>
      <c r="AN107" s="119"/>
      <c r="AO107" s="119"/>
      <c r="AP107" s="119"/>
      <c r="AQ107" s="119"/>
      <c r="AR107" s="119"/>
      <c r="AS107" s="119"/>
      <c r="AT107" s="119"/>
      <c r="AU107" s="119"/>
      <c r="AV107" s="119"/>
      <c r="AW107" s="119"/>
      <c r="AX107" s="150"/>
    </row>
    <row r="108" spans="1:50" ht="19.149999999999999" customHeight="1">
      <c r="A108" s="313"/>
      <c r="B108" s="314"/>
      <c r="C108" s="314"/>
      <c r="D108" s="315"/>
      <c r="E108" s="331" t="s">
        <v>249</v>
      </c>
      <c r="F108" s="332"/>
      <c r="G108" s="332"/>
      <c r="H108" s="332"/>
      <c r="I108" s="332"/>
      <c r="J108" s="332"/>
      <c r="K108" s="332"/>
      <c r="L108" s="332"/>
      <c r="M108" s="332"/>
      <c r="N108" s="332"/>
      <c r="O108" s="333"/>
      <c r="P108" s="340">
        <f>U108*AC108</f>
        <v>0</v>
      </c>
      <c r="Q108" s="341"/>
      <c r="R108" s="341"/>
      <c r="S108" s="341"/>
      <c r="T108" s="342"/>
      <c r="U108" s="325">
        <f>SUM('④実績払い算出表(治験薬保管・生検・PK用)'!K17:K18)</f>
        <v>0</v>
      </c>
      <c r="V108" s="326"/>
      <c r="W108" s="326"/>
      <c r="X108" s="326"/>
      <c r="Y108" s="127" t="s">
        <v>98</v>
      </c>
      <c r="Z108" s="113"/>
      <c r="AA108" s="133"/>
      <c r="AB108" s="113" t="s">
        <v>97</v>
      </c>
      <c r="AC108" s="149">
        <f>IF('④実績払い算出表(治験薬保管・生検・PK用)'!I15="回数入力",0,'④実績払い算出表(治験薬保管・生検・PK用)'!I15)</f>
        <v>0</v>
      </c>
      <c r="AD108" s="127" t="s">
        <v>103</v>
      </c>
      <c r="AE108" s="117"/>
      <c r="AF108" s="128"/>
      <c r="AG108" s="119"/>
      <c r="AH108" s="119"/>
      <c r="AI108" s="117"/>
      <c r="AJ108" s="117"/>
      <c r="AK108" s="134"/>
      <c r="AL108" s="134"/>
      <c r="AM108" s="134"/>
      <c r="AN108" s="134"/>
      <c r="AO108" s="133"/>
      <c r="AP108" s="133"/>
      <c r="AQ108" s="133"/>
      <c r="AR108" s="133"/>
      <c r="AS108" s="133"/>
      <c r="AT108" s="133"/>
      <c r="AU108" s="133"/>
      <c r="AV108" s="133"/>
      <c r="AW108" s="133"/>
      <c r="AX108" s="129"/>
    </row>
    <row r="109" spans="1:50" ht="19.149999999999999" customHeight="1">
      <c r="A109" s="313"/>
      <c r="B109" s="314"/>
      <c r="C109" s="314"/>
      <c r="D109" s="315"/>
      <c r="E109" s="327" t="s">
        <v>258</v>
      </c>
      <c r="F109" s="327"/>
      <c r="G109" s="327"/>
      <c r="H109" s="327"/>
      <c r="I109" s="327"/>
      <c r="J109" s="327"/>
      <c r="K109" s="327"/>
      <c r="L109" s="327"/>
      <c r="M109" s="327"/>
      <c r="N109" s="327"/>
      <c r="O109" s="327"/>
      <c r="P109" s="328">
        <f>ROUND((P107+P108)*0.2,-1)</f>
        <v>0</v>
      </c>
      <c r="Q109" s="329"/>
      <c r="R109" s="329"/>
      <c r="S109" s="329"/>
      <c r="T109" s="330"/>
      <c r="U109" s="331" t="s">
        <v>250</v>
      </c>
      <c r="V109" s="332"/>
      <c r="W109" s="332"/>
      <c r="X109" s="332"/>
      <c r="Y109" s="332"/>
      <c r="Z109" s="332"/>
      <c r="AA109" s="332"/>
      <c r="AB109" s="332"/>
      <c r="AC109" s="332"/>
      <c r="AD109" s="332"/>
      <c r="AE109" s="332"/>
      <c r="AF109" s="332"/>
      <c r="AG109" s="332"/>
      <c r="AH109" s="332"/>
      <c r="AI109" s="332"/>
      <c r="AJ109" s="332"/>
      <c r="AK109" s="332"/>
      <c r="AL109" s="332"/>
      <c r="AM109" s="332"/>
      <c r="AN109" s="332"/>
      <c r="AO109" s="332"/>
      <c r="AP109" s="332"/>
      <c r="AQ109" s="332"/>
      <c r="AR109" s="332"/>
      <c r="AS109" s="332"/>
      <c r="AT109" s="332"/>
      <c r="AU109" s="332"/>
      <c r="AV109" s="332"/>
      <c r="AW109" s="332"/>
      <c r="AX109" s="333"/>
    </row>
    <row r="110" spans="1:50" ht="19.149999999999999" customHeight="1">
      <c r="A110" s="316"/>
      <c r="B110" s="317"/>
      <c r="C110" s="317"/>
      <c r="D110" s="318"/>
      <c r="E110" s="343" t="s">
        <v>84</v>
      </c>
      <c r="F110" s="344"/>
      <c r="G110" s="344"/>
      <c r="H110" s="344"/>
      <c r="I110" s="344"/>
      <c r="J110" s="344"/>
      <c r="K110" s="344"/>
      <c r="L110" s="344"/>
      <c r="M110" s="344"/>
      <c r="N110" s="344"/>
      <c r="O110" s="345"/>
      <c r="P110" s="328">
        <f>SUM(P107:P109)</f>
        <v>0</v>
      </c>
      <c r="Q110" s="329"/>
      <c r="R110" s="329"/>
      <c r="S110" s="329"/>
      <c r="T110" s="330"/>
      <c r="U110" s="331" t="s">
        <v>262</v>
      </c>
      <c r="V110" s="332"/>
      <c r="W110" s="332"/>
      <c r="X110" s="332"/>
      <c r="Y110" s="332"/>
      <c r="Z110" s="332"/>
      <c r="AA110" s="332"/>
      <c r="AB110" s="332"/>
      <c r="AC110" s="332"/>
      <c r="AD110" s="332"/>
      <c r="AE110" s="332"/>
      <c r="AF110" s="332"/>
      <c r="AG110" s="332"/>
      <c r="AH110" s="332"/>
      <c r="AI110" s="332"/>
      <c r="AJ110" s="332"/>
      <c r="AK110" s="332"/>
      <c r="AL110" s="332"/>
      <c r="AM110" s="332"/>
      <c r="AN110" s="332"/>
      <c r="AO110" s="332"/>
      <c r="AP110" s="332"/>
      <c r="AQ110" s="332"/>
      <c r="AR110" s="332"/>
      <c r="AS110" s="332"/>
      <c r="AT110" s="332"/>
      <c r="AU110" s="332"/>
      <c r="AV110" s="332"/>
      <c r="AW110" s="332"/>
      <c r="AX110" s="333"/>
    </row>
    <row r="111" spans="1:50" ht="19.149999999999999" customHeight="1" thickBot="1">
      <c r="A111" s="284" t="s">
        <v>80</v>
      </c>
      <c r="B111" s="284"/>
      <c r="C111" s="284"/>
      <c r="D111" s="284"/>
      <c r="E111" s="284"/>
      <c r="F111" s="284"/>
      <c r="G111" s="284"/>
      <c r="H111" s="284"/>
      <c r="I111" s="284"/>
      <c r="J111" s="284"/>
      <c r="K111" s="284"/>
      <c r="L111" s="284"/>
      <c r="M111" s="284"/>
      <c r="N111" s="284"/>
      <c r="O111" s="284"/>
      <c r="P111" s="285">
        <f>ROUND(P110*0.3,-1)</f>
        <v>0</v>
      </c>
      <c r="Q111" s="286"/>
      <c r="R111" s="286"/>
      <c r="S111" s="286"/>
      <c r="T111" s="286"/>
      <c r="U111" s="287" t="s">
        <v>85</v>
      </c>
      <c r="V111" s="288"/>
      <c r="W111" s="288"/>
      <c r="X111" s="288"/>
      <c r="Y111" s="288"/>
      <c r="Z111" s="288"/>
      <c r="AA111" s="288"/>
      <c r="AB111" s="288"/>
      <c r="AC111" s="288"/>
      <c r="AD111" s="288"/>
      <c r="AE111" s="288"/>
      <c r="AF111" s="288"/>
      <c r="AG111" s="288"/>
      <c r="AH111" s="288"/>
      <c r="AI111" s="288"/>
      <c r="AJ111" s="288"/>
      <c r="AK111" s="288"/>
      <c r="AL111" s="288"/>
      <c r="AM111" s="288"/>
      <c r="AN111" s="288"/>
      <c r="AO111" s="288"/>
      <c r="AP111" s="288"/>
      <c r="AQ111" s="288"/>
      <c r="AR111" s="288"/>
      <c r="AS111" s="288"/>
      <c r="AT111" s="288"/>
      <c r="AU111" s="288"/>
      <c r="AV111" s="288"/>
      <c r="AW111" s="288"/>
      <c r="AX111" s="289"/>
    </row>
    <row r="112" spans="1:50" ht="19.149999999999999" customHeight="1" thickTop="1" thickBot="1">
      <c r="A112" s="290" t="s">
        <v>88</v>
      </c>
      <c r="B112" s="290"/>
      <c r="C112" s="290"/>
      <c r="D112" s="290"/>
      <c r="E112" s="290"/>
      <c r="F112" s="290"/>
      <c r="G112" s="290"/>
      <c r="H112" s="290"/>
      <c r="I112" s="290"/>
      <c r="J112" s="290"/>
      <c r="K112" s="290"/>
      <c r="L112" s="290"/>
      <c r="M112" s="290"/>
      <c r="N112" s="290"/>
      <c r="O112" s="291"/>
      <c r="P112" s="292">
        <f>P110+P111</f>
        <v>0</v>
      </c>
      <c r="Q112" s="293"/>
      <c r="R112" s="293"/>
      <c r="S112" s="293"/>
      <c r="T112" s="294"/>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5"/>
      <c r="AP112" s="295"/>
      <c r="AQ112" s="295"/>
      <c r="AR112" s="295"/>
      <c r="AS112" s="295"/>
      <c r="AT112" s="295"/>
      <c r="AU112" s="295"/>
      <c r="AV112" s="295"/>
      <c r="AW112" s="295"/>
      <c r="AX112" s="296"/>
    </row>
    <row r="113" spans="1:50" ht="19.149999999999999" customHeight="1" thickBot="1">
      <c r="A113" s="297" t="s">
        <v>89</v>
      </c>
      <c r="B113" s="298"/>
      <c r="C113" s="298"/>
      <c r="D113" s="298"/>
      <c r="E113" s="298"/>
      <c r="F113" s="298"/>
      <c r="G113" s="298"/>
      <c r="H113" s="298"/>
      <c r="I113" s="298"/>
      <c r="J113" s="298"/>
      <c r="K113" s="298"/>
      <c r="L113" s="298"/>
      <c r="M113" s="298"/>
      <c r="N113" s="298"/>
      <c r="O113" s="299"/>
      <c r="P113" s="300">
        <f>ROUND((U113+1)*P112,0)</f>
        <v>0</v>
      </c>
      <c r="Q113" s="301"/>
      <c r="R113" s="301"/>
      <c r="S113" s="301"/>
      <c r="T113" s="302"/>
      <c r="U113" s="303">
        <v>0.1</v>
      </c>
      <c r="V113" s="304"/>
      <c r="W113" s="304"/>
      <c r="X113" s="304"/>
      <c r="Y113" s="337"/>
      <c r="Z113" s="337"/>
      <c r="AA113" s="337"/>
      <c r="AB113" s="337"/>
      <c r="AC113" s="337"/>
      <c r="AD113" s="337"/>
      <c r="AE113" s="337"/>
      <c r="AF113" s="337"/>
      <c r="AG113" s="337"/>
      <c r="AH113" s="337"/>
      <c r="AI113" s="337"/>
      <c r="AJ113" s="337"/>
      <c r="AK113" s="337"/>
      <c r="AL113" s="337"/>
      <c r="AM113" s="337"/>
      <c r="AN113" s="337"/>
      <c r="AO113" s="337"/>
      <c r="AP113" s="337"/>
      <c r="AQ113" s="337"/>
      <c r="AR113" s="337"/>
      <c r="AS113" s="337"/>
      <c r="AT113" s="337"/>
      <c r="AU113" s="337"/>
      <c r="AV113" s="337"/>
      <c r="AW113" s="337"/>
      <c r="AX113" s="338"/>
    </row>
    <row r="114" spans="1:50" ht="19.149999999999999" customHeight="1"/>
    <row r="115" spans="1:50" ht="19.149999999999999" customHeight="1">
      <c r="A115" s="26" t="s">
        <v>137</v>
      </c>
      <c r="B115" s="159"/>
      <c r="C115" s="159"/>
      <c r="D115" s="159"/>
      <c r="E115" s="159"/>
      <c r="F115" s="159"/>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row>
    <row r="116" spans="1:50" ht="19.149999999999999" customHeight="1">
      <c r="A116" s="309" t="s">
        <v>72</v>
      </c>
      <c r="B116" s="309"/>
      <c r="C116" s="309"/>
      <c r="D116" s="309"/>
      <c r="E116" s="306" t="s">
        <v>73</v>
      </c>
      <c r="F116" s="306"/>
      <c r="G116" s="306"/>
      <c r="H116" s="306"/>
      <c r="I116" s="306"/>
      <c r="J116" s="306"/>
      <c r="K116" s="306"/>
      <c r="L116" s="306"/>
      <c r="M116" s="306"/>
      <c r="N116" s="306"/>
      <c r="O116" s="306"/>
      <c r="P116" s="307" t="s">
        <v>74</v>
      </c>
      <c r="Q116" s="308"/>
      <c r="R116" s="308"/>
      <c r="S116" s="308"/>
      <c r="T116" s="308"/>
      <c r="U116" s="309" t="s">
        <v>83</v>
      </c>
      <c r="V116" s="309"/>
      <c r="W116" s="309"/>
      <c r="X116" s="309"/>
      <c r="Y116" s="309"/>
      <c r="Z116" s="309"/>
      <c r="AA116" s="309"/>
      <c r="AB116" s="309"/>
      <c r="AC116" s="309"/>
      <c r="AD116" s="309"/>
      <c r="AE116" s="309"/>
      <c r="AF116" s="309"/>
      <c r="AG116" s="309"/>
      <c r="AH116" s="309"/>
      <c r="AI116" s="309"/>
      <c r="AJ116" s="309"/>
      <c r="AK116" s="309"/>
      <c r="AL116" s="309"/>
      <c r="AM116" s="309"/>
      <c r="AN116" s="309"/>
      <c r="AO116" s="309"/>
      <c r="AP116" s="309"/>
      <c r="AQ116" s="309"/>
      <c r="AR116" s="309"/>
      <c r="AS116" s="309"/>
      <c r="AT116" s="309"/>
      <c r="AU116" s="309"/>
      <c r="AV116" s="309"/>
      <c r="AW116" s="309"/>
      <c r="AX116" s="309"/>
    </row>
    <row r="117" spans="1:50" ht="19.149999999999999" customHeight="1">
      <c r="A117" s="310" t="s">
        <v>76</v>
      </c>
      <c r="B117" s="311"/>
      <c r="C117" s="311"/>
      <c r="D117" s="312"/>
      <c r="E117" s="331" t="s">
        <v>242</v>
      </c>
      <c r="F117" s="332"/>
      <c r="G117" s="332"/>
      <c r="H117" s="332"/>
      <c r="I117" s="332"/>
      <c r="J117" s="332"/>
      <c r="K117" s="332"/>
      <c r="L117" s="332"/>
      <c r="M117" s="332"/>
      <c r="N117" s="332"/>
      <c r="O117" s="333"/>
      <c r="P117" s="322">
        <f>U117*AB117</f>
        <v>0</v>
      </c>
      <c r="Q117" s="323"/>
      <c r="R117" s="323"/>
      <c r="S117" s="323"/>
      <c r="T117" s="324"/>
      <c r="U117" s="325">
        <f>SUM('④実績払い算出表(治験薬保管・生検・PK用)'!K29:K30)</f>
        <v>0</v>
      </c>
      <c r="V117" s="326"/>
      <c r="W117" s="326"/>
      <c r="X117" s="326"/>
      <c r="Y117" s="127" t="s">
        <v>87</v>
      </c>
      <c r="Z117" s="117"/>
      <c r="AA117" s="117" t="s">
        <v>97</v>
      </c>
      <c r="AB117" s="164">
        <f>IF('④実績払い算出表(治験薬保管・生検・PK用)'!D32="症例数入力",0,'④実績払い算出表(治験薬保管・生検・PK用)'!D32)</f>
        <v>0</v>
      </c>
      <c r="AC117" s="127" t="s">
        <v>51</v>
      </c>
      <c r="AD117" s="117"/>
      <c r="AE117" s="133"/>
      <c r="AF117" s="128"/>
      <c r="AH117" s="119"/>
      <c r="AI117" s="119"/>
      <c r="AJ117" s="119"/>
      <c r="AK117" s="119"/>
      <c r="AL117" s="119"/>
      <c r="AM117" s="119"/>
      <c r="AN117" s="119"/>
      <c r="AO117" s="119"/>
      <c r="AP117" s="119"/>
      <c r="AQ117" s="119"/>
      <c r="AR117" s="119"/>
      <c r="AS117" s="119"/>
      <c r="AT117" s="119"/>
      <c r="AU117" s="119"/>
      <c r="AV117" s="119"/>
      <c r="AW117" s="119"/>
      <c r="AX117" s="150"/>
    </row>
    <row r="118" spans="1:50" ht="19.149999999999999" customHeight="1">
      <c r="A118" s="313"/>
      <c r="B118" s="314"/>
      <c r="C118" s="314"/>
      <c r="D118" s="315"/>
      <c r="E118" s="331" t="s">
        <v>249</v>
      </c>
      <c r="F118" s="332"/>
      <c r="G118" s="332"/>
      <c r="H118" s="332"/>
      <c r="I118" s="332"/>
      <c r="J118" s="332"/>
      <c r="K118" s="332"/>
      <c r="L118" s="332"/>
      <c r="M118" s="332"/>
      <c r="N118" s="332"/>
      <c r="O118" s="333"/>
      <c r="P118" s="322">
        <f>U118*AB118</f>
        <v>0</v>
      </c>
      <c r="Q118" s="323"/>
      <c r="R118" s="323"/>
      <c r="S118" s="323"/>
      <c r="T118" s="324"/>
      <c r="U118" s="325">
        <f>SUM('④実績払い算出表(治験薬保管・生検・PK用)'!K27:K28)</f>
        <v>0</v>
      </c>
      <c r="V118" s="326"/>
      <c r="W118" s="326"/>
      <c r="X118" s="326"/>
      <c r="Y118" s="127" t="s">
        <v>87</v>
      </c>
      <c r="Z118" s="113"/>
      <c r="AA118" s="113" t="s">
        <v>97</v>
      </c>
      <c r="AB118" s="149">
        <f>IF('④実績払い算出表(治験薬保管・生検・PK用)'!D32="症例数入力",0,'④実績払い算出表(治験薬保管・生検・PK用)'!D32)</f>
        <v>0</v>
      </c>
      <c r="AC118" s="127" t="s">
        <v>51</v>
      </c>
      <c r="AD118" s="117"/>
      <c r="AF118" s="128"/>
      <c r="AG118" s="119"/>
      <c r="AH118" s="119"/>
      <c r="AI118" s="117"/>
      <c r="AJ118" s="117"/>
      <c r="AK118" s="134"/>
      <c r="AL118" s="134"/>
      <c r="AM118" s="134"/>
      <c r="AN118" s="134"/>
      <c r="AO118" s="133"/>
      <c r="AP118" s="133"/>
      <c r="AQ118" s="133"/>
      <c r="AR118" s="133"/>
      <c r="AS118" s="133"/>
      <c r="AT118" s="133"/>
      <c r="AU118" s="133"/>
      <c r="AV118" s="133"/>
      <c r="AW118" s="133"/>
      <c r="AX118" s="129"/>
    </row>
    <row r="119" spans="1:50" ht="19.149999999999999" customHeight="1">
      <c r="A119" s="313"/>
      <c r="B119" s="314"/>
      <c r="C119" s="314"/>
      <c r="D119" s="315"/>
      <c r="E119" s="327" t="s">
        <v>258</v>
      </c>
      <c r="F119" s="327"/>
      <c r="G119" s="327"/>
      <c r="H119" s="327"/>
      <c r="I119" s="327"/>
      <c r="J119" s="327"/>
      <c r="K119" s="327"/>
      <c r="L119" s="327"/>
      <c r="M119" s="327"/>
      <c r="N119" s="327"/>
      <c r="O119" s="327"/>
      <c r="P119" s="328">
        <f>ROUND((P117+P118)*0.2,-1)</f>
        <v>0</v>
      </c>
      <c r="Q119" s="329"/>
      <c r="R119" s="329"/>
      <c r="S119" s="329"/>
      <c r="T119" s="330"/>
      <c r="U119" s="331" t="s">
        <v>250</v>
      </c>
      <c r="V119" s="332"/>
      <c r="W119" s="332"/>
      <c r="X119" s="332"/>
      <c r="Y119" s="332"/>
      <c r="Z119" s="332"/>
      <c r="AA119" s="332"/>
      <c r="AB119" s="332"/>
      <c r="AC119" s="332"/>
      <c r="AD119" s="332"/>
      <c r="AE119" s="332"/>
      <c r="AF119" s="332"/>
      <c r="AG119" s="332"/>
      <c r="AH119" s="332"/>
      <c r="AI119" s="332"/>
      <c r="AJ119" s="332"/>
      <c r="AK119" s="332"/>
      <c r="AL119" s="332"/>
      <c r="AM119" s="332"/>
      <c r="AN119" s="332"/>
      <c r="AO119" s="332"/>
      <c r="AP119" s="332"/>
      <c r="AQ119" s="332"/>
      <c r="AR119" s="332"/>
      <c r="AS119" s="332"/>
      <c r="AT119" s="332"/>
      <c r="AU119" s="332"/>
      <c r="AV119" s="332"/>
      <c r="AW119" s="332"/>
      <c r="AX119" s="333"/>
    </row>
    <row r="120" spans="1:50" ht="19.149999999999999" customHeight="1">
      <c r="A120" s="316"/>
      <c r="B120" s="317"/>
      <c r="C120" s="317"/>
      <c r="D120" s="318"/>
      <c r="E120" s="334" t="s">
        <v>84</v>
      </c>
      <c r="F120" s="334"/>
      <c r="G120" s="334"/>
      <c r="H120" s="334"/>
      <c r="I120" s="334"/>
      <c r="J120" s="334"/>
      <c r="K120" s="334"/>
      <c r="L120" s="334"/>
      <c r="M120" s="334"/>
      <c r="N120" s="334"/>
      <c r="O120" s="334"/>
      <c r="P120" s="335">
        <f>SUM(P117:P119)</f>
        <v>0</v>
      </c>
      <c r="Q120" s="336"/>
      <c r="R120" s="336"/>
      <c r="S120" s="336"/>
      <c r="T120" s="336"/>
      <c r="U120" s="331" t="s">
        <v>262</v>
      </c>
      <c r="V120" s="332"/>
      <c r="W120" s="332"/>
      <c r="X120" s="332"/>
      <c r="Y120" s="332"/>
      <c r="Z120" s="332"/>
      <c r="AA120" s="332"/>
      <c r="AB120" s="332"/>
      <c r="AC120" s="332"/>
      <c r="AD120" s="332"/>
      <c r="AE120" s="332"/>
      <c r="AF120" s="332"/>
      <c r="AG120" s="332"/>
      <c r="AH120" s="332"/>
      <c r="AI120" s="332"/>
      <c r="AJ120" s="332"/>
      <c r="AK120" s="332"/>
      <c r="AL120" s="332"/>
      <c r="AM120" s="332"/>
      <c r="AN120" s="332"/>
      <c r="AO120" s="332"/>
      <c r="AP120" s="332"/>
      <c r="AQ120" s="332"/>
      <c r="AR120" s="332"/>
      <c r="AS120" s="332"/>
      <c r="AT120" s="332"/>
      <c r="AU120" s="332"/>
      <c r="AV120" s="332"/>
      <c r="AW120" s="332"/>
      <c r="AX120" s="333"/>
    </row>
    <row r="121" spans="1:50" ht="19.149999999999999" customHeight="1" thickBot="1">
      <c r="A121" s="284" t="s">
        <v>80</v>
      </c>
      <c r="B121" s="284"/>
      <c r="C121" s="284"/>
      <c r="D121" s="284"/>
      <c r="E121" s="284"/>
      <c r="F121" s="284"/>
      <c r="G121" s="284"/>
      <c r="H121" s="284"/>
      <c r="I121" s="284"/>
      <c r="J121" s="284"/>
      <c r="K121" s="284"/>
      <c r="L121" s="284"/>
      <c r="M121" s="284"/>
      <c r="N121" s="284"/>
      <c r="O121" s="284"/>
      <c r="P121" s="285">
        <f>ROUND(P120*0.3,-1)</f>
        <v>0</v>
      </c>
      <c r="Q121" s="286"/>
      <c r="R121" s="286"/>
      <c r="S121" s="286"/>
      <c r="T121" s="286"/>
      <c r="U121" s="287" t="s">
        <v>85</v>
      </c>
      <c r="V121" s="288"/>
      <c r="W121" s="288"/>
      <c r="X121" s="288"/>
      <c r="Y121" s="288"/>
      <c r="Z121" s="288"/>
      <c r="AA121" s="288"/>
      <c r="AB121" s="288"/>
      <c r="AC121" s="288"/>
      <c r="AD121" s="288"/>
      <c r="AE121" s="288"/>
      <c r="AF121" s="288"/>
      <c r="AG121" s="288"/>
      <c r="AH121" s="288"/>
      <c r="AI121" s="288"/>
      <c r="AJ121" s="288"/>
      <c r="AK121" s="288"/>
      <c r="AL121" s="288"/>
      <c r="AM121" s="288"/>
      <c r="AN121" s="288"/>
      <c r="AO121" s="288"/>
      <c r="AP121" s="288"/>
      <c r="AQ121" s="288"/>
      <c r="AR121" s="288"/>
      <c r="AS121" s="288"/>
      <c r="AT121" s="288"/>
      <c r="AU121" s="288"/>
      <c r="AV121" s="288"/>
      <c r="AW121" s="288"/>
      <c r="AX121" s="289"/>
    </row>
    <row r="122" spans="1:50" ht="19.149999999999999" customHeight="1" thickTop="1" thickBot="1">
      <c r="A122" s="290" t="s">
        <v>88</v>
      </c>
      <c r="B122" s="290"/>
      <c r="C122" s="290"/>
      <c r="D122" s="290"/>
      <c r="E122" s="290"/>
      <c r="F122" s="290"/>
      <c r="G122" s="290"/>
      <c r="H122" s="290"/>
      <c r="I122" s="290"/>
      <c r="J122" s="290"/>
      <c r="K122" s="290"/>
      <c r="L122" s="290"/>
      <c r="M122" s="290"/>
      <c r="N122" s="290"/>
      <c r="O122" s="291"/>
      <c r="P122" s="292">
        <f>P120+P121</f>
        <v>0</v>
      </c>
      <c r="Q122" s="293"/>
      <c r="R122" s="293"/>
      <c r="S122" s="293"/>
      <c r="T122" s="294"/>
      <c r="U122" s="295"/>
      <c r="V122" s="295"/>
      <c r="W122" s="295"/>
      <c r="X122" s="295"/>
      <c r="Y122" s="295"/>
      <c r="Z122" s="295"/>
      <c r="AA122" s="295"/>
      <c r="AB122" s="295"/>
      <c r="AC122" s="295"/>
      <c r="AD122" s="295"/>
      <c r="AE122" s="295"/>
      <c r="AF122" s="295"/>
      <c r="AG122" s="295"/>
      <c r="AH122" s="295"/>
      <c r="AI122" s="295"/>
      <c r="AJ122" s="295"/>
      <c r="AK122" s="295"/>
      <c r="AL122" s="295"/>
      <c r="AM122" s="295"/>
      <c r="AN122" s="295"/>
      <c r="AO122" s="295"/>
      <c r="AP122" s="295"/>
      <c r="AQ122" s="295"/>
      <c r="AR122" s="295"/>
      <c r="AS122" s="295"/>
      <c r="AT122" s="295"/>
      <c r="AU122" s="295"/>
      <c r="AV122" s="295"/>
      <c r="AW122" s="295"/>
      <c r="AX122" s="296"/>
    </row>
    <row r="123" spans="1:50" ht="19.149999999999999" customHeight="1" thickBot="1">
      <c r="A123" s="297" t="s">
        <v>89</v>
      </c>
      <c r="B123" s="298"/>
      <c r="C123" s="298"/>
      <c r="D123" s="298"/>
      <c r="E123" s="298"/>
      <c r="F123" s="298"/>
      <c r="G123" s="298"/>
      <c r="H123" s="298"/>
      <c r="I123" s="298"/>
      <c r="J123" s="298"/>
      <c r="K123" s="298"/>
      <c r="L123" s="298"/>
      <c r="M123" s="298"/>
      <c r="N123" s="298"/>
      <c r="O123" s="299"/>
      <c r="P123" s="300">
        <f>ROUND((U123+1)*P122,0)</f>
        <v>0</v>
      </c>
      <c r="Q123" s="301"/>
      <c r="R123" s="301"/>
      <c r="S123" s="301"/>
      <c r="T123" s="302"/>
      <c r="U123" s="303">
        <v>0.1</v>
      </c>
      <c r="V123" s="304"/>
      <c r="W123" s="304"/>
      <c r="X123" s="304"/>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8"/>
    </row>
    <row r="124" spans="1:50" ht="21" customHeight="1"/>
    <row r="125" spans="1:50" ht="21" customHeight="1"/>
    <row r="126" spans="1:50" ht="21" customHeight="1"/>
    <row r="127" spans="1:50" ht="21" customHeight="1"/>
    <row r="128" spans="1:50" ht="19.149999999999999" customHeight="1">
      <c r="A128" s="159" t="s">
        <v>178</v>
      </c>
      <c r="B128" s="159"/>
      <c r="C128" s="159"/>
      <c r="D128" s="159"/>
      <c r="E128" s="159"/>
      <c r="F128" s="159"/>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row>
    <row r="129" spans="1:50" ht="19.149999999999999" customHeight="1">
      <c r="A129" s="309" t="s">
        <v>72</v>
      </c>
      <c r="B129" s="309"/>
      <c r="C129" s="309"/>
      <c r="D129" s="309"/>
      <c r="E129" s="306" t="s">
        <v>73</v>
      </c>
      <c r="F129" s="306"/>
      <c r="G129" s="306"/>
      <c r="H129" s="306"/>
      <c r="I129" s="306"/>
      <c r="J129" s="306"/>
      <c r="K129" s="306"/>
      <c r="L129" s="306"/>
      <c r="M129" s="306"/>
      <c r="N129" s="306"/>
      <c r="O129" s="306"/>
      <c r="P129" s="307" t="s">
        <v>74</v>
      </c>
      <c r="Q129" s="308"/>
      <c r="R129" s="308"/>
      <c r="S129" s="308"/>
      <c r="T129" s="308"/>
      <c r="U129" s="309" t="s">
        <v>83</v>
      </c>
      <c r="V129" s="309"/>
      <c r="W129" s="309"/>
      <c r="X129" s="309"/>
      <c r="Y129" s="309"/>
      <c r="Z129" s="309"/>
      <c r="AA129" s="309"/>
      <c r="AB129" s="309"/>
      <c r="AC129" s="309"/>
      <c r="AD129" s="309"/>
      <c r="AE129" s="309"/>
      <c r="AF129" s="309"/>
      <c r="AG129" s="309"/>
      <c r="AH129" s="309"/>
      <c r="AI129" s="309"/>
      <c r="AJ129" s="309"/>
      <c r="AK129" s="309"/>
      <c r="AL129" s="309"/>
      <c r="AM129" s="309"/>
      <c r="AN129" s="309"/>
      <c r="AO129" s="309"/>
      <c r="AP129" s="309"/>
      <c r="AQ129" s="309"/>
      <c r="AR129" s="309"/>
      <c r="AS129" s="309"/>
      <c r="AT129" s="309"/>
      <c r="AU129" s="309"/>
      <c r="AV129" s="309"/>
      <c r="AW129" s="309"/>
      <c r="AX129" s="309"/>
    </row>
    <row r="130" spans="1:50" ht="19.149999999999999" customHeight="1">
      <c r="A130" s="310" t="s">
        <v>76</v>
      </c>
      <c r="B130" s="311"/>
      <c r="C130" s="311"/>
      <c r="D130" s="312"/>
      <c r="E130" s="422" t="s">
        <v>193</v>
      </c>
      <c r="F130" s="423"/>
      <c r="G130" s="423"/>
      <c r="H130" s="423"/>
      <c r="I130" s="423"/>
      <c r="J130" s="423"/>
      <c r="K130" s="423"/>
      <c r="L130" s="423"/>
      <c r="M130" s="423"/>
      <c r="N130" s="423"/>
      <c r="O130" s="424"/>
      <c r="P130" s="363">
        <f>U131</f>
        <v>0</v>
      </c>
      <c r="Q130" s="364"/>
      <c r="R130" s="364"/>
      <c r="S130" s="364"/>
      <c r="T130" s="365"/>
      <c r="U130" s="142"/>
      <c r="V130" s="143"/>
      <c r="W130" s="143"/>
      <c r="X130" s="143"/>
      <c r="Y130" s="125"/>
      <c r="Z130" s="125"/>
      <c r="AA130" s="125"/>
      <c r="AB130" s="125"/>
      <c r="AC130" s="125"/>
      <c r="AD130" s="125"/>
      <c r="AE130" s="125"/>
      <c r="AF130" s="125"/>
      <c r="AG130" s="125"/>
      <c r="AH130" s="125"/>
      <c r="AI130" s="125"/>
      <c r="AJ130" s="125"/>
      <c r="AK130" s="125"/>
      <c r="AL130" s="125"/>
      <c r="AM130" s="125"/>
      <c r="AN130" s="125"/>
      <c r="AO130" s="125"/>
      <c r="AP130" s="125"/>
      <c r="AQ130" s="199"/>
      <c r="AR130" s="119"/>
      <c r="AS130" s="119"/>
      <c r="AT130" s="119"/>
      <c r="AU130" s="119"/>
      <c r="AV130" s="119"/>
      <c r="AW130" s="119"/>
      <c r="AX130" s="150"/>
    </row>
    <row r="131" spans="1:50" ht="19.149999999999999" customHeight="1">
      <c r="A131" s="313"/>
      <c r="B131" s="314"/>
      <c r="C131" s="314"/>
      <c r="D131" s="315"/>
      <c r="E131" s="425"/>
      <c r="F131" s="426"/>
      <c r="G131" s="426"/>
      <c r="H131" s="426"/>
      <c r="I131" s="426"/>
      <c r="J131" s="426"/>
      <c r="K131" s="426"/>
      <c r="L131" s="426"/>
      <c r="M131" s="426"/>
      <c r="N131" s="426"/>
      <c r="O131" s="427"/>
      <c r="P131" s="366">
        <f t="shared" ref="P131" si="6">ROUNDDOWN(U131*AA131,0)</f>
        <v>0</v>
      </c>
      <c r="Q131" s="367"/>
      <c r="R131" s="367"/>
      <c r="S131" s="367"/>
      <c r="T131" s="368"/>
      <c r="U131" s="369">
        <f>SUM(②新規契約算出表!D105:D107)</f>
        <v>0</v>
      </c>
      <c r="V131" s="370" t="e">
        <f>ROUNDDOWN((②新規契約算出表!#REF!+②新規契約算出表!#REF!+②新規契約算出表!$K$12+②新規契約算出表!$K$14)/1.2/1.3,-3)</f>
        <v>#REF!</v>
      </c>
      <c r="W131" s="370" t="e">
        <f>ROUNDDOWN((②新規契約算出表!#REF!+②新規契約算出表!#REF!+②新規契約算出表!$K$12+②新規契約算出表!$K$14)/1.2/1.3,-3)</f>
        <v>#REF!</v>
      </c>
      <c r="X131" s="370" t="e">
        <f>ROUNDDOWN((②新規契約算出表!#REF!+②新規契約算出表!#REF!+②新規契約算出表!$K$12+②新規契約算出表!$K$14)/1.2/1.3,-3)</f>
        <v>#REF!</v>
      </c>
      <c r="Y131" s="126" t="s">
        <v>87</v>
      </c>
      <c r="Z131" s="126" t="s">
        <v>199</v>
      </c>
      <c r="AA131" s="251"/>
      <c r="AB131" s="251"/>
      <c r="AC131" s="126"/>
      <c r="AD131" s="126"/>
      <c r="AE131" s="126"/>
      <c r="AF131" s="126"/>
      <c r="AG131" s="126"/>
      <c r="AH131" s="126"/>
      <c r="AI131" s="126"/>
      <c r="AJ131" s="126"/>
      <c r="AK131" s="126"/>
      <c r="AL131" s="126"/>
      <c r="AM131" s="126"/>
      <c r="AN131" s="126"/>
      <c r="AO131" s="126"/>
      <c r="AP131" s="126"/>
      <c r="AQ131" s="200"/>
      <c r="AR131" s="133"/>
      <c r="AS131" s="133"/>
      <c r="AT131" s="133"/>
      <c r="AU131" s="133"/>
      <c r="AV131" s="133"/>
      <c r="AW131" s="133"/>
      <c r="AX131" s="129"/>
    </row>
    <row r="132" spans="1:50" ht="19.149999999999999" customHeight="1">
      <c r="A132" s="313"/>
      <c r="B132" s="314"/>
      <c r="C132" s="314"/>
      <c r="D132" s="315"/>
      <c r="E132" s="327" t="s">
        <v>253</v>
      </c>
      <c r="F132" s="327"/>
      <c r="G132" s="327"/>
      <c r="H132" s="327"/>
      <c r="I132" s="327"/>
      <c r="J132" s="327"/>
      <c r="K132" s="327"/>
      <c r="L132" s="327"/>
      <c r="M132" s="327"/>
      <c r="N132" s="327"/>
      <c r="O132" s="327"/>
      <c r="P132" s="328">
        <f>ROUND(P130*0.2,-1)</f>
        <v>0</v>
      </c>
      <c r="Q132" s="329"/>
      <c r="R132" s="329"/>
      <c r="S132" s="329"/>
      <c r="T132" s="330"/>
      <c r="U132" s="331" t="s">
        <v>194</v>
      </c>
      <c r="V132" s="332"/>
      <c r="W132" s="332"/>
      <c r="X132" s="332"/>
      <c r="Y132" s="332"/>
      <c r="Z132" s="332"/>
      <c r="AA132" s="332"/>
      <c r="AB132" s="332"/>
      <c r="AC132" s="332"/>
      <c r="AD132" s="332"/>
      <c r="AE132" s="332"/>
      <c r="AF132" s="332"/>
      <c r="AG132" s="332"/>
      <c r="AH132" s="332"/>
      <c r="AI132" s="332"/>
      <c r="AJ132" s="332"/>
      <c r="AK132" s="332"/>
      <c r="AL132" s="332"/>
      <c r="AM132" s="332"/>
      <c r="AN132" s="332"/>
      <c r="AO132" s="332"/>
      <c r="AP132" s="332"/>
      <c r="AQ132" s="332"/>
      <c r="AR132" s="332"/>
      <c r="AS132" s="332"/>
      <c r="AT132" s="332"/>
      <c r="AU132" s="332"/>
      <c r="AV132" s="332"/>
      <c r="AW132" s="332"/>
      <c r="AX132" s="333"/>
    </row>
    <row r="133" spans="1:50" ht="19.149999999999999" customHeight="1">
      <c r="A133" s="316"/>
      <c r="B133" s="317"/>
      <c r="C133" s="317"/>
      <c r="D133" s="318"/>
      <c r="E133" s="334" t="s">
        <v>84</v>
      </c>
      <c r="F133" s="334"/>
      <c r="G133" s="334"/>
      <c r="H133" s="334"/>
      <c r="I133" s="334"/>
      <c r="J133" s="334"/>
      <c r="K133" s="334"/>
      <c r="L133" s="334"/>
      <c r="M133" s="334"/>
      <c r="N133" s="334"/>
      <c r="O133" s="334"/>
      <c r="P133" s="335">
        <f>SUM(P130:P132)</f>
        <v>0</v>
      </c>
      <c r="Q133" s="336"/>
      <c r="R133" s="336"/>
      <c r="S133" s="336"/>
      <c r="T133" s="336"/>
      <c r="U133" s="331" t="s">
        <v>254</v>
      </c>
      <c r="V133" s="332"/>
      <c r="W133" s="332"/>
      <c r="X133" s="332"/>
      <c r="Y133" s="332"/>
      <c r="Z133" s="332"/>
      <c r="AA133" s="332"/>
      <c r="AB133" s="332"/>
      <c r="AC133" s="332"/>
      <c r="AD133" s="332"/>
      <c r="AE133" s="332"/>
      <c r="AF133" s="332"/>
      <c r="AG133" s="332"/>
      <c r="AH133" s="332"/>
      <c r="AI133" s="332"/>
      <c r="AJ133" s="332"/>
      <c r="AK133" s="332"/>
      <c r="AL133" s="332"/>
      <c r="AM133" s="332"/>
      <c r="AN133" s="332"/>
      <c r="AO133" s="332"/>
      <c r="AP133" s="332"/>
      <c r="AQ133" s="332"/>
      <c r="AR133" s="332"/>
      <c r="AS133" s="332"/>
      <c r="AT133" s="332"/>
      <c r="AU133" s="332"/>
      <c r="AV133" s="332"/>
      <c r="AW133" s="332"/>
      <c r="AX133" s="333"/>
    </row>
    <row r="134" spans="1:50" ht="19.149999999999999" customHeight="1" thickBot="1">
      <c r="A134" s="284" t="s">
        <v>80</v>
      </c>
      <c r="B134" s="284"/>
      <c r="C134" s="284"/>
      <c r="D134" s="284"/>
      <c r="E134" s="284"/>
      <c r="F134" s="284"/>
      <c r="G134" s="284"/>
      <c r="H134" s="284"/>
      <c r="I134" s="284"/>
      <c r="J134" s="284"/>
      <c r="K134" s="284"/>
      <c r="L134" s="284"/>
      <c r="M134" s="284"/>
      <c r="N134" s="284"/>
      <c r="O134" s="284"/>
      <c r="P134" s="285">
        <f>ROUND(P133*0.3,-1)</f>
        <v>0</v>
      </c>
      <c r="Q134" s="286"/>
      <c r="R134" s="286"/>
      <c r="S134" s="286"/>
      <c r="T134" s="286"/>
      <c r="U134" s="287" t="s">
        <v>85</v>
      </c>
      <c r="V134" s="288"/>
      <c r="W134" s="288"/>
      <c r="X134" s="288"/>
      <c r="Y134" s="288"/>
      <c r="Z134" s="288"/>
      <c r="AA134" s="288"/>
      <c r="AB134" s="288"/>
      <c r="AC134" s="288"/>
      <c r="AD134" s="288"/>
      <c r="AE134" s="288"/>
      <c r="AF134" s="288"/>
      <c r="AG134" s="288"/>
      <c r="AH134" s="288"/>
      <c r="AI134" s="288"/>
      <c r="AJ134" s="288"/>
      <c r="AK134" s="288"/>
      <c r="AL134" s="288"/>
      <c r="AM134" s="288"/>
      <c r="AN134" s="288"/>
      <c r="AO134" s="288"/>
      <c r="AP134" s="288"/>
      <c r="AQ134" s="288"/>
      <c r="AR134" s="288"/>
      <c r="AS134" s="288"/>
      <c r="AT134" s="288"/>
      <c r="AU134" s="288"/>
      <c r="AV134" s="288"/>
      <c r="AW134" s="288"/>
      <c r="AX134" s="289"/>
    </row>
    <row r="135" spans="1:50" ht="19.149999999999999" customHeight="1" thickTop="1" thickBot="1">
      <c r="A135" s="290" t="s">
        <v>88</v>
      </c>
      <c r="B135" s="290"/>
      <c r="C135" s="290"/>
      <c r="D135" s="290"/>
      <c r="E135" s="290"/>
      <c r="F135" s="290"/>
      <c r="G135" s="290"/>
      <c r="H135" s="290"/>
      <c r="I135" s="290"/>
      <c r="J135" s="290"/>
      <c r="K135" s="290"/>
      <c r="L135" s="290"/>
      <c r="M135" s="290"/>
      <c r="N135" s="290"/>
      <c r="O135" s="291"/>
      <c r="P135" s="292">
        <f>P133+P134</f>
        <v>0</v>
      </c>
      <c r="Q135" s="293"/>
      <c r="R135" s="293"/>
      <c r="S135" s="293"/>
      <c r="T135" s="294"/>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5"/>
      <c r="AX135" s="296"/>
    </row>
    <row r="136" spans="1:50" ht="19.149999999999999" customHeight="1" thickBot="1">
      <c r="A136" s="297" t="s">
        <v>89</v>
      </c>
      <c r="B136" s="298"/>
      <c r="C136" s="298"/>
      <c r="D136" s="298"/>
      <c r="E136" s="298"/>
      <c r="F136" s="298"/>
      <c r="G136" s="298"/>
      <c r="H136" s="298"/>
      <c r="I136" s="298"/>
      <c r="J136" s="298"/>
      <c r="K136" s="298"/>
      <c r="L136" s="298"/>
      <c r="M136" s="298"/>
      <c r="N136" s="298"/>
      <c r="O136" s="299"/>
      <c r="P136" s="300">
        <f>ROUND((U136+1)*P135,0)</f>
        <v>0</v>
      </c>
      <c r="Q136" s="301"/>
      <c r="R136" s="301"/>
      <c r="S136" s="301"/>
      <c r="T136" s="302"/>
      <c r="U136" s="303">
        <v>0.1</v>
      </c>
      <c r="V136" s="304"/>
      <c r="W136" s="304"/>
      <c r="X136" s="304"/>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8"/>
    </row>
    <row r="137" spans="1:50" ht="21" customHeight="1"/>
    <row r="138" spans="1:50" ht="21" customHeight="1"/>
    <row r="139" spans="1:50" ht="21" customHeight="1"/>
    <row r="140" spans="1:50" ht="21" customHeight="1"/>
    <row r="141" spans="1:50" ht="21" customHeight="1"/>
    <row r="142" spans="1:50" ht="21" customHeight="1"/>
    <row r="143" spans="1:50" ht="21" customHeight="1"/>
    <row r="144" spans="1:50"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sheetData>
  <mergeCells count="309">
    <mergeCell ref="AB30:AE30"/>
    <mergeCell ref="E44:V44"/>
    <mergeCell ref="W44:AA44"/>
    <mergeCell ref="W45:AA45"/>
    <mergeCell ref="W46:AA46"/>
    <mergeCell ref="U75:AX75"/>
    <mergeCell ref="E78:O78"/>
    <mergeCell ref="P78:T78"/>
    <mergeCell ref="U78:AX78"/>
    <mergeCell ref="A69:V69"/>
    <mergeCell ref="W69:AA69"/>
    <mergeCell ref="AB69:AE69"/>
    <mergeCell ref="AF69:AX69"/>
    <mergeCell ref="A60:D66"/>
    <mergeCell ref="AB61:AE61"/>
    <mergeCell ref="AB62:AE62"/>
    <mergeCell ref="E63:V63"/>
    <mergeCell ref="AB64:AE64"/>
    <mergeCell ref="E65:V65"/>
    <mergeCell ref="AB65:AX65"/>
    <mergeCell ref="E66:V66"/>
    <mergeCell ref="W66:AA66"/>
    <mergeCell ref="AB66:AX66"/>
    <mergeCell ref="W60:AA60"/>
    <mergeCell ref="A80:O80"/>
    <mergeCell ref="P80:T80"/>
    <mergeCell ref="U80:AX80"/>
    <mergeCell ref="E96:O96"/>
    <mergeCell ref="P96:T96"/>
    <mergeCell ref="A95:D95"/>
    <mergeCell ref="E95:O95"/>
    <mergeCell ref="U95:AX95"/>
    <mergeCell ref="A75:D75"/>
    <mergeCell ref="E75:O75"/>
    <mergeCell ref="U81:AX81"/>
    <mergeCell ref="E77:O77"/>
    <mergeCell ref="P77:T77"/>
    <mergeCell ref="U77:X77"/>
    <mergeCell ref="A76:D79"/>
    <mergeCell ref="E76:O76"/>
    <mergeCell ref="P76:T76"/>
    <mergeCell ref="U76:X76"/>
    <mergeCell ref="P95:T95"/>
    <mergeCell ref="U82:X82"/>
    <mergeCell ref="A81:O81"/>
    <mergeCell ref="P81:T81"/>
    <mergeCell ref="A82:O82"/>
    <mergeCell ref="A85:D85"/>
    <mergeCell ref="AB50:AX50"/>
    <mergeCell ref="AB51:AX51"/>
    <mergeCell ref="W63:AA63"/>
    <mergeCell ref="W64:AA64"/>
    <mergeCell ref="E64:V64"/>
    <mergeCell ref="E62:V62"/>
    <mergeCell ref="AB53:AX53"/>
    <mergeCell ref="AB54:AX54"/>
    <mergeCell ref="AB55:AE55"/>
    <mergeCell ref="AF55:AX55"/>
    <mergeCell ref="AB63:AE63"/>
    <mergeCell ref="AB59:AX59"/>
    <mergeCell ref="E60:V60"/>
    <mergeCell ref="E59:V59"/>
    <mergeCell ref="W59:AA59"/>
    <mergeCell ref="E52:V52"/>
    <mergeCell ref="W52:AA52"/>
    <mergeCell ref="A53:V53"/>
    <mergeCell ref="W53:AA53"/>
    <mergeCell ref="A59:D59"/>
    <mergeCell ref="W67:AA67"/>
    <mergeCell ref="AB67:AX67"/>
    <mergeCell ref="W65:AA65"/>
    <mergeCell ref="A68:V68"/>
    <mergeCell ref="W68:AA68"/>
    <mergeCell ref="AB68:AX68"/>
    <mergeCell ref="W61:AA61"/>
    <mergeCell ref="W62:AA62"/>
    <mergeCell ref="AB60:AE60"/>
    <mergeCell ref="AJ60:AX60"/>
    <mergeCell ref="E61:V61"/>
    <mergeCell ref="U99:AX99"/>
    <mergeCell ref="E97:O97"/>
    <mergeCell ref="P97:T97"/>
    <mergeCell ref="A99:O99"/>
    <mergeCell ref="A100:O100"/>
    <mergeCell ref="P100:T100"/>
    <mergeCell ref="U100:AX100"/>
    <mergeCell ref="A101:O101"/>
    <mergeCell ref="P101:T101"/>
    <mergeCell ref="U101:X101"/>
    <mergeCell ref="P99:T99"/>
    <mergeCell ref="A96:D98"/>
    <mergeCell ref="U96:W96"/>
    <mergeCell ref="U97:AX97"/>
    <mergeCell ref="E98:O98"/>
    <mergeCell ref="P98:T98"/>
    <mergeCell ref="U98:AX98"/>
    <mergeCell ref="Y101:AX101"/>
    <mergeCell ref="A136:O136"/>
    <mergeCell ref="P136:T136"/>
    <mergeCell ref="U136:X136"/>
    <mergeCell ref="Y136:AX136"/>
    <mergeCell ref="A129:D129"/>
    <mergeCell ref="E129:O129"/>
    <mergeCell ref="P129:T129"/>
    <mergeCell ref="U129:AX129"/>
    <mergeCell ref="A130:D133"/>
    <mergeCell ref="U131:X131"/>
    <mergeCell ref="E132:O132"/>
    <mergeCell ref="P132:T132"/>
    <mergeCell ref="U132:AX132"/>
    <mergeCell ref="E133:O133"/>
    <mergeCell ref="P133:T133"/>
    <mergeCell ref="U133:AX133"/>
    <mergeCell ref="E130:O131"/>
    <mergeCell ref="P130:T131"/>
    <mergeCell ref="A134:O134"/>
    <mergeCell ref="P134:T134"/>
    <mergeCell ref="U134:AX134"/>
    <mergeCell ref="A135:O135"/>
    <mergeCell ref="P135:T135"/>
    <mergeCell ref="U135:AX135"/>
    <mergeCell ref="W29:AA29"/>
    <mergeCell ref="AB29:AE29"/>
    <mergeCell ref="Z20:AH20"/>
    <mergeCell ref="AJ20:AQ20"/>
    <mergeCell ref="I16:AX16"/>
    <mergeCell ref="A24:D24"/>
    <mergeCell ref="E24:V24"/>
    <mergeCell ref="W24:AA24"/>
    <mergeCell ref="AB24:AX24"/>
    <mergeCell ref="A25:D33"/>
    <mergeCell ref="E25:V25"/>
    <mergeCell ref="W25:AA25"/>
    <mergeCell ref="AB25:AE25"/>
    <mergeCell ref="AH25:AI25"/>
    <mergeCell ref="E33:V33"/>
    <mergeCell ref="W33:AA33"/>
    <mergeCell ref="AB33:AX33"/>
    <mergeCell ref="E32:V32"/>
    <mergeCell ref="W32:AA32"/>
    <mergeCell ref="AB32:AX32"/>
    <mergeCell ref="B20:J20"/>
    <mergeCell ref="L20:S20"/>
    <mergeCell ref="E30:V30"/>
    <mergeCell ref="W30:AA30"/>
    <mergeCell ref="W35:AA35"/>
    <mergeCell ref="AB35:AX35"/>
    <mergeCell ref="AB36:AE36"/>
    <mergeCell ref="AF36:AX36"/>
    <mergeCell ref="A39:D39"/>
    <mergeCell ref="E39:V39"/>
    <mergeCell ref="W39:AA39"/>
    <mergeCell ref="AB39:AX39"/>
    <mergeCell ref="E40:V40"/>
    <mergeCell ref="W40:AA40"/>
    <mergeCell ref="AB40:AE40"/>
    <mergeCell ref="AJ40:AX40"/>
    <mergeCell ref="E42:V42"/>
    <mergeCell ref="E79:O79"/>
    <mergeCell ref="P79:T79"/>
    <mergeCell ref="U79:AX79"/>
    <mergeCell ref="AE82:AG82"/>
    <mergeCell ref="AR82:AT82"/>
    <mergeCell ref="P82:T82"/>
    <mergeCell ref="P75:T75"/>
    <mergeCell ref="W47:AA47"/>
    <mergeCell ref="E46:V46"/>
    <mergeCell ref="E47:V47"/>
    <mergeCell ref="E48:V48"/>
    <mergeCell ref="W48:AA48"/>
    <mergeCell ref="E49:V49"/>
    <mergeCell ref="W49:AA49"/>
    <mergeCell ref="A54:V54"/>
    <mergeCell ref="W54:AA54"/>
    <mergeCell ref="A55:V55"/>
    <mergeCell ref="W55:AA55"/>
    <mergeCell ref="E51:V51"/>
    <mergeCell ref="W51:AA51"/>
    <mergeCell ref="E50:V50"/>
    <mergeCell ref="W50:AA50"/>
    <mergeCell ref="A67:V67"/>
    <mergeCell ref="AD1:AG1"/>
    <mergeCell ref="AH1:AW1"/>
    <mergeCell ref="AD2:AG3"/>
    <mergeCell ref="AH2:AW2"/>
    <mergeCell ref="AH3:AW3"/>
    <mergeCell ref="AL4:AN4"/>
    <mergeCell ref="AP4:AQ4"/>
    <mergeCell ref="AS4:AT4"/>
    <mergeCell ref="A36:V36"/>
    <mergeCell ref="W36:AA36"/>
    <mergeCell ref="A34:V34"/>
    <mergeCell ref="W34:AA34"/>
    <mergeCell ref="AB34:AX34"/>
    <mergeCell ref="A35:V35"/>
    <mergeCell ref="AI11:AX11"/>
    <mergeCell ref="AI12:AU12"/>
    <mergeCell ref="AI14:AU14"/>
    <mergeCell ref="E28:V28"/>
    <mergeCell ref="W28:AA28"/>
    <mergeCell ref="E31:V31"/>
    <mergeCell ref="W31:AA31"/>
    <mergeCell ref="AB31:AX31"/>
    <mergeCell ref="AJ25:AX25"/>
    <mergeCell ref="E26:V27"/>
    <mergeCell ref="J5:V5"/>
    <mergeCell ref="Y5:AC5"/>
    <mergeCell ref="AE5:AI5"/>
    <mergeCell ref="E43:V43"/>
    <mergeCell ref="W43:AA43"/>
    <mergeCell ref="E41:V41"/>
    <mergeCell ref="W41:AA41"/>
    <mergeCell ref="AB41:AE41"/>
    <mergeCell ref="A40:D52"/>
    <mergeCell ref="AB42:AE42"/>
    <mergeCell ref="AB43:AE43"/>
    <mergeCell ref="AB44:AE44"/>
    <mergeCell ref="E45:V45"/>
    <mergeCell ref="AB47:AE47"/>
    <mergeCell ref="AB52:AX52"/>
    <mergeCell ref="AB45:AE45"/>
    <mergeCell ref="AB46:AE46"/>
    <mergeCell ref="AB48:AE48"/>
    <mergeCell ref="AB49:AE49"/>
    <mergeCell ref="W42:AA42"/>
    <mergeCell ref="W26:AA27"/>
    <mergeCell ref="AB27:AE27"/>
    <mergeCell ref="AB28:AE28"/>
    <mergeCell ref="E29:V29"/>
    <mergeCell ref="A106:D106"/>
    <mergeCell ref="E106:O106"/>
    <mergeCell ref="P106:T106"/>
    <mergeCell ref="U106:AX106"/>
    <mergeCell ref="A111:O111"/>
    <mergeCell ref="P111:T111"/>
    <mergeCell ref="U111:AX111"/>
    <mergeCell ref="A112:O112"/>
    <mergeCell ref="P112:T112"/>
    <mergeCell ref="U112:AX112"/>
    <mergeCell ref="A107:D110"/>
    <mergeCell ref="E107:O107"/>
    <mergeCell ref="P107:T107"/>
    <mergeCell ref="U107:X107"/>
    <mergeCell ref="E108:O108"/>
    <mergeCell ref="P108:T108"/>
    <mergeCell ref="U108:X108"/>
    <mergeCell ref="E109:O109"/>
    <mergeCell ref="P109:T109"/>
    <mergeCell ref="U109:AX109"/>
    <mergeCell ref="E110:O110"/>
    <mergeCell ref="P110:T110"/>
    <mergeCell ref="U110:AX110"/>
    <mergeCell ref="A113:O113"/>
    <mergeCell ref="P113:T113"/>
    <mergeCell ref="U113:X113"/>
    <mergeCell ref="Y113:AX113"/>
    <mergeCell ref="A116:D116"/>
    <mergeCell ref="E116:O116"/>
    <mergeCell ref="P116:T116"/>
    <mergeCell ref="U116:AX116"/>
    <mergeCell ref="A117:D120"/>
    <mergeCell ref="E117:O117"/>
    <mergeCell ref="P117:T117"/>
    <mergeCell ref="U117:X117"/>
    <mergeCell ref="E118:O118"/>
    <mergeCell ref="P118:T118"/>
    <mergeCell ref="U118:X118"/>
    <mergeCell ref="E119:O119"/>
    <mergeCell ref="P119:T119"/>
    <mergeCell ref="U119:AX119"/>
    <mergeCell ref="E120:O120"/>
    <mergeCell ref="P120:T120"/>
    <mergeCell ref="U120:AX120"/>
    <mergeCell ref="A121:O121"/>
    <mergeCell ref="P121:T121"/>
    <mergeCell ref="U121:AX121"/>
    <mergeCell ref="A122:O122"/>
    <mergeCell ref="P122:T122"/>
    <mergeCell ref="U122:AX122"/>
    <mergeCell ref="A123:O123"/>
    <mergeCell ref="P123:T123"/>
    <mergeCell ref="U123:X123"/>
    <mergeCell ref="Y123:AX123"/>
    <mergeCell ref="E85:O85"/>
    <mergeCell ref="P85:T85"/>
    <mergeCell ref="U85:AX85"/>
    <mergeCell ref="A86:D89"/>
    <mergeCell ref="E86:O86"/>
    <mergeCell ref="P86:T86"/>
    <mergeCell ref="U86:X86"/>
    <mergeCell ref="E87:O87"/>
    <mergeCell ref="P87:T87"/>
    <mergeCell ref="U87:X87"/>
    <mergeCell ref="E88:O88"/>
    <mergeCell ref="P88:T88"/>
    <mergeCell ref="U88:AX88"/>
    <mergeCell ref="E89:O89"/>
    <mergeCell ref="P89:T89"/>
    <mergeCell ref="U89:AX89"/>
    <mergeCell ref="A90:O90"/>
    <mergeCell ref="P90:T90"/>
    <mergeCell ref="U90:AX90"/>
    <mergeCell ref="A91:O91"/>
    <mergeCell ref="P91:T91"/>
    <mergeCell ref="U91:AX91"/>
    <mergeCell ref="A92:O92"/>
    <mergeCell ref="P92:T92"/>
    <mergeCell ref="U92:X92"/>
    <mergeCell ref="AE92:AG92"/>
  </mergeCells>
  <phoneticPr fontId="2"/>
  <dataValidations count="4">
    <dataValidation type="list" allowBlank="1" showInputMessage="1" showErrorMessage="1" sqref="V65527:V65536 JR65527:JR65536 TN65527:TN65536 ADJ65527:ADJ65536 ANF65527:ANF65536 AXB65527:AXB65536 BGX65527:BGX65536 BQT65527:BQT65536 CAP65527:CAP65536 CKL65527:CKL65536 CUH65527:CUH65536 DED65527:DED65536 DNZ65527:DNZ65536 DXV65527:DXV65536 EHR65527:EHR65536 ERN65527:ERN65536 FBJ65527:FBJ65536 FLF65527:FLF65536 FVB65527:FVB65536 GEX65527:GEX65536 GOT65527:GOT65536 GYP65527:GYP65536 HIL65527:HIL65536 HSH65527:HSH65536 ICD65527:ICD65536 ILZ65527:ILZ65536 IVV65527:IVV65536 JFR65527:JFR65536 JPN65527:JPN65536 JZJ65527:JZJ65536 KJF65527:KJF65536 KTB65527:KTB65536 LCX65527:LCX65536 LMT65527:LMT65536 LWP65527:LWP65536 MGL65527:MGL65536 MQH65527:MQH65536 NAD65527:NAD65536 NJZ65527:NJZ65536 NTV65527:NTV65536 ODR65527:ODR65536 ONN65527:ONN65536 OXJ65527:OXJ65536 PHF65527:PHF65536 PRB65527:PRB65536 QAX65527:QAX65536 QKT65527:QKT65536 QUP65527:QUP65536 REL65527:REL65536 ROH65527:ROH65536 RYD65527:RYD65536 SHZ65527:SHZ65536 SRV65527:SRV65536 TBR65527:TBR65536 TLN65527:TLN65536 TVJ65527:TVJ65536 UFF65527:UFF65536 UPB65527:UPB65536 UYX65527:UYX65536 VIT65527:VIT65536 VSP65527:VSP65536 WCL65527:WCL65536 WMH65527:WMH65536 WWD65527:WWD65536 V131063:V131072 JR131063:JR131072 TN131063:TN131072 ADJ131063:ADJ131072 ANF131063:ANF131072 AXB131063:AXB131072 BGX131063:BGX131072 BQT131063:BQT131072 CAP131063:CAP131072 CKL131063:CKL131072 CUH131063:CUH131072 DED131063:DED131072 DNZ131063:DNZ131072 DXV131063:DXV131072 EHR131063:EHR131072 ERN131063:ERN131072 FBJ131063:FBJ131072 FLF131063:FLF131072 FVB131063:FVB131072 GEX131063:GEX131072 GOT131063:GOT131072 GYP131063:GYP131072 HIL131063:HIL131072 HSH131063:HSH131072 ICD131063:ICD131072 ILZ131063:ILZ131072 IVV131063:IVV131072 JFR131063:JFR131072 JPN131063:JPN131072 JZJ131063:JZJ131072 KJF131063:KJF131072 KTB131063:KTB131072 LCX131063:LCX131072 LMT131063:LMT131072 LWP131063:LWP131072 MGL131063:MGL131072 MQH131063:MQH131072 NAD131063:NAD131072 NJZ131063:NJZ131072 NTV131063:NTV131072 ODR131063:ODR131072 ONN131063:ONN131072 OXJ131063:OXJ131072 PHF131063:PHF131072 PRB131063:PRB131072 QAX131063:QAX131072 QKT131063:QKT131072 QUP131063:QUP131072 REL131063:REL131072 ROH131063:ROH131072 RYD131063:RYD131072 SHZ131063:SHZ131072 SRV131063:SRV131072 TBR131063:TBR131072 TLN131063:TLN131072 TVJ131063:TVJ131072 UFF131063:UFF131072 UPB131063:UPB131072 UYX131063:UYX131072 VIT131063:VIT131072 VSP131063:VSP131072 WCL131063:WCL131072 WMH131063:WMH131072 WWD131063:WWD131072 V196599:V196608 JR196599:JR196608 TN196599:TN196608 ADJ196599:ADJ196608 ANF196599:ANF196608 AXB196599:AXB196608 BGX196599:BGX196608 BQT196599:BQT196608 CAP196599:CAP196608 CKL196599:CKL196608 CUH196599:CUH196608 DED196599:DED196608 DNZ196599:DNZ196608 DXV196599:DXV196608 EHR196599:EHR196608 ERN196599:ERN196608 FBJ196599:FBJ196608 FLF196599:FLF196608 FVB196599:FVB196608 GEX196599:GEX196608 GOT196599:GOT196608 GYP196599:GYP196608 HIL196599:HIL196608 HSH196599:HSH196608 ICD196599:ICD196608 ILZ196599:ILZ196608 IVV196599:IVV196608 JFR196599:JFR196608 JPN196599:JPN196608 JZJ196599:JZJ196608 KJF196599:KJF196608 KTB196599:KTB196608 LCX196599:LCX196608 LMT196599:LMT196608 LWP196599:LWP196608 MGL196599:MGL196608 MQH196599:MQH196608 NAD196599:NAD196608 NJZ196599:NJZ196608 NTV196599:NTV196608 ODR196599:ODR196608 ONN196599:ONN196608 OXJ196599:OXJ196608 PHF196599:PHF196608 PRB196599:PRB196608 QAX196599:QAX196608 QKT196599:QKT196608 QUP196599:QUP196608 REL196599:REL196608 ROH196599:ROH196608 RYD196599:RYD196608 SHZ196599:SHZ196608 SRV196599:SRV196608 TBR196599:TBR196608 TLN196599:TLN196608 TVJ196599:TVJ196608 UFF196599:UFF196608 UPB196599:UPB196608 UYX196599:UYX196608 VIT196599:VIT196608 VSP196599:VSP196608 WCL196599:WCL196608 WMH196599:WMH196608 WWD196599:WWD196608 V262135:V262144 JR262135:JR262144 TN262135:TN262144 ADJ262135:ADJ262144 ANF262135:ANF262144 AXB262135:AXB262144 BGX262135:BGX262144 BQT262135:BQT262144 CAP262135:CAP262144 CKL262135:CKL262144 CUH262135:CUH262144 DED262135:DED262144 DNZ262135:DNZ262144 DXV262135:DXV262144 EHR262135:EHR262144 ERN262135:ERN262144 FBJ262135:FBJ262144 FLF262135:FLF262144 FVB262135:FVB262144 GEX262135:GEX262144 GOT262135:GOT262144 GYP262135:GYP262144 HIL262135:HIL262144 HSH262135:HSH262144 ICD262135:ICD262144 ILZ262135:ILZ262144 IVV262135:IVV262144 JFR262135:JFR262144 JPN262135:JPN262144 JZJ262135:JZJ262144 KJF262135:KJF262144 KTB262135:KTB262144 LCX262135:LCX262144 LMT262135:LMT262144 LWP262135:LWP262144 MGL262135:MGL262144 MQH262135:MQH262144 NAD262135:NAD262144 NJZ262135:NJZ262144 NTV262135:NTV262144 ODR262135:ODR262144 ONN262135:ONN262144 OXJ262135:OXJ262144 PHF262135:PHF262144 PRB262135:PRB262144 QAX262135:QAX262144 QKT262135:QKT262144 QUP262135:QUP262144 REL262135:REL262144 ROH262135:ROH262144 RYD262135:RYD262144 SHZ262135:SHZ262144 SRV262135:SRV262144 TBR262135:TBR262144 TLN262135:TLN262144 TVJ262135:TVJ262144 UFF262135:UFF262144 UPB262135:UPB262144 UYX262135:UYX262144 VIT262135:VIT262144 VSP262135:VSP262144 WCL262135:WCL262144 WMH262135:WMH262144 WWD262135:WWD262144 V327671:V327680 JR327671:JR327680 TN327671:TN327680 ADJ327671:ADJ327680 ANF327671:ANF327680 AXB327671:AXB327680 BGX327671:BGX327680 BQT327671:BQT327680 CAP327671:CAP327680 CKL327671:CKL327680 CUH327671:CUH327680 DED327671:DED327680 DNZ327671:DNZ327680 DXV327671:DXV327680 EHR327671:EHR327680 ERN327671:ERN327680 FBJ327671:FBJ327680 FLF327671:FLF327680 FVB327671:FVB327680 GEX327671:GEX327680 GOT327671:GOT327680 GYP327671:GYP327680 HIL327671:HIL327680 HSH327671:HSH327680 ICD327671:ICD327680 ILZ327671:ILZ327680 IVV327671:IVV327680 JFR327671:JFR327680 JPN327671:JPN327680 JZJ327671:JZJ327680 KJF327671:KJF327680 KTB327671:KTB327680 LCX327671:LCX327680 LMT327671:LMT327680 LWP327671:LWP327680 MGL327671:MGL327680 MQH327671:MQH327680 NAD327671:NAD327680 NJZ327671:NJZ327680 NTV327671:NTV327680 ODR327671:ODR327680 ONN327671:ONN327680 OXJ327671:OXJ327680 PHF327671:PHF327680 PRB327671:PRB327680 QAX327671:QAX327680 QKT327671:QKT327680 QUP327671:QUP327680 REL327671:REL327680 ROH327671:ROH327680 RYD327671:RYD327680 SHZ327671:SHZ327680 SRV327671:SRV327680 TBR327671:TBR327680 TLN327671:TLN327680 TVJ327671:TVJ327680 UFF327671:UFF327680 UPB327671:UPB327680 UYX327671:UYX327680 VIT327671:VIT327680 VSP327671:VSP327680 WCL327671:WCL327680 WMH327671:WMH327680 WWD327671:WWD327680 V393207:V393216 JR393207:JR393216 TN393207:TN393216 ADJ393207:ADJ393216 ANF393207:ANF393216 AXB393207:AXB393216 BGX393207:BGX393216 BQT393207:BQT393216 CAP393207:CAP393216 CKL393207:CKL393216 CUH393207:CUH393216 DED393207:DED393216 DNZ393207:DNZ393216 DXV393207:DXV393216 EHR393207:EHR393216 ERN393207:ERN393216 FBJ393207:FBJ393216 FLF393207:FLF393216 FVB393207:FVB393216 GEX393207:GEX393216 GOT393207:GOT393216 GYP393207:GYP393216 HIL393207:HIL393216 HSH393207:HSH393216 ICD393207:ICD393216 ILZ393207:ILZ393216 IVV393207:IVV393216 JFR393207:JFR393216 JPN393207:JPN393216 JZJ393207:JZJ393216 KJF393207:KJF393216 KTB393207:KTB393216 LCX393207:LCX393216 LMT393207:LMT393216 LWP393207:LWP393216 MGL393207:MGL393216 MQH393207:MQH393216 NAD393207:NAD393216 NJZ393207:NJZ393216 NTV393207:NTV393216 ODR393207:ODR393216 ONN393207:ONN393216 OXJ393207:OXJ393216 PHF393207:PHF393216 PRB393207:PRB393216 QAX393207:QAX393216 QKT393207:QKT393216 QUP393207:QUP393216 REL393207:REL393216 ROH393207:ROH393216 RYD393207:RYD393216 SHZ393207:SHZ393216 SRV393207:SRV393216 TBR393207:TBR393216 TLN393207:TLN393216 TVJ393207:TVJ393216 UFF393207:UFF393216 UPB393207:UPB393216 UYX393207:UYX393216 VIT393207:VIT393216 VSP393207:VSP393216 WCL393207:WCL393216 WMH393207:WMH393216 WWD393207:WWD393216 V458743:V458752 JR458743:JR458752 TN458743:TN458752 ADJ458743:ADJ458752 ANF458743:ANF458752 AXB458743:AXB458752 BGX458743:BGX458752 BQT458743:BQT458752 CAP458743:CAP458752 CKL458743:CKL458752 CUH458743:CUH458752 DED458743:DED458752 DNZ458743:DNZ458752 DXV458743:DXV458752 EHR458743:EHR458752 ERN458743:ERN458752 FBJ458743:FBJ458752 FLF458743:FLF458752 FVB458743:FVB458752 GEX458743:GEX458752 GOT458743:GOT458752 GYP458743:GYP458752 HIL458743:HIL458752 HSH458743:HSH458752 ICD458743:ICD458752 ILZ458743:ILZ458752 IVV458743:IVV458752 JFR458743:JFR458752 JPN458743:JPN458752 JZJ458743:JZJ458752 KJF458743:KJF458752 KTB458743:KTB458752 LCX458743:LCX458752 LMT458743:LMT458752 LWP458743:LWP458752 MGL458743:MGL458752 MQH458743:MQH458752 NAD458743:NAD458752 NJZ458743:NJZ458752 NTV458743:NTV458752 ODR458743:ODR458752 ONN458743:ONN458752 OXJ458743:OXJ458752 PHF458743:PHF458752 PRB458743:PRB458752 QAX458743:QAX458752 QKT458743:QKT458752 QUP458743:QUP458752 REL458743:REL458752 ROH458743:ROH458752 RYD458743:RYD458752 SHZ458743:SHZ458752 SRV458743:SRV458752 TBR458743:TBR458752 TLN458743:TLN458752 TVJ458743:TVJ458752 UFF458743:UFF458752 UPB458743:UPB458752 UYX458743:UYX458752 VIT458743:VIT458752 VSP458743:VSP458752 WCL458743:WCL458752 WMH458743:WMH458752 WWD458743:WWD458752 V524279:V524288 JR524279:JR524288 TN524279:TN524288 ADJ524279:ADJ524288 ANF524279:ANF524288 AXB524279:AXB524288 BGX524279:BGX524288 BQT524279:BQT524288 CAP524279:CAP524288 CKL524279:CKL524288 CUH524279:CUH524288 DED524279:DED524288 DNZ524279:DNZ524288 DXV524279:DXV524288 EHR524279:EHR524288 ERN524279:ERN524288 FBJ524279:FBJ524288 FLF524279:FLF524288 FVB524279:FVB524288 GEX524279:GEX524288 GOT524279:GOT524288 GYP524279:GYP524288 HIL524279:HIL524288 HSH524279:HSH524288 ICD524279:ICD524288 ILZ524279:ILZ524288 IVV524279:IVV524288 JFR524279:JFR524288 JPN524279:JPN524288 JZJ524279:JZJ524288 KJF524279:KJF524288 KTB524279:KTB524288 LCX524279:LCX524288 LMT524279:LMT524288 LWP524279:LWP524288 MGL524279:MGL524288 MQH524279:MQH524288 NAD524279:NAD524288 NJZ524279:NJZ524288 NTV524279:NTV524288 ODR524279:ODR524288 ONN524279:ONN524288 OXJ524279:OXJ524288 PHF524279:PHF524288 PRB524279:PRB524288 QAX524279:QAX524288 QKT524279:QKT524288 QUP524279:QUP524288 REL524279:REL524288 ROH524279:ROH524288 RYD524279:RYD524288 SHZ524279:SHZ524288 SRV524279:SRV524288 TBR524279:TBR524288 TLN524279:TLN524288 TVJ524279:TVJ524288 UFF524279:UFF524288 UPB524279:UPB524288 UYX524279:UYX524288 VIT524279:VIT524288 VSP524279:VSP524288 WCL524279:WCL524288 WMH524279:WMH524288 WWD524279:WWD524288 V589815:V589824 JR589815:JR589824 TN589815:TN589824 ADJ589815:ADJ589824 ANF589815:ANF589824 AXB589815:AXB589824 BGX589815:BGX589824 BQT589815:BQT589824 CAP589815:CAP589824 CKL589815:CKL589824 CUH589815:CUH589824 DED589815:DED589824 DNZ589815:DNZ589824 DXV589815:DXV589824 EHR589815:EHR589824 ERN589815:ERN589824 FBJ589815:FBJ589824 FLF589815:FLF589824 FVB589815:FVB589824 GEX589815:GEX589824 GOT589815:GOT589824 GYP589815:GYP589824 HIL589815:HIL589824 HSH589815:HSH589824 ICD589815:ICD589824 ILZ589815:ILZ589824 IVV589815:IVV589824 JFR589815:JFR589824 JPN589815:JPN589824 JZJ589815:JZJ589824 KJF589815:KJF589824 KTB589815:KTB589824 LCX589815:LCX589824 LMT589815:LMT589824 LWP589815:LWP589824 MGL589815:MGL589824 MQH589815:MQH589824 NAD589815:NAD589824 NJZ589815:NJZ589824 NTV589815:NTV589824 ODR589815:ODR589824 ONN589815:ONN589824 OXJ589815:OXJ589824 PHF589815:PHF589824 PRB589815:PRB589824 QAX589815:QAX589824 QKT589815:QKT589824 QUP589815:QUP589824 REL589815:REL589824 ROH589815:ROH589824 RYD589815:RYD589824 SHZ589815:SHZ589824 SRV589815:SRV589824 TBR589815:TBR589824 TLN589815:TLN589824 TVJ589815:TVJ589824 UFF589815:UFF589824 UPB589815:UPB589824 UYX589815:UYX589824 VIT589815:VIT589824 VSP589815:VSP589824 WCL589815:WCL589824 WMH589815:WMH589824 WWD589815:WWD589824 V655351:V655360 JR655351:JR655360 TN655351:TN655360 ADJ655351:ADJ655360 ANF655351:ANF655360 AXB655351:AXB655360 BGX655351:BGX655360 BQT655351:BQT655360 CAP655351:CAP655360 CKL655351:CKL655360 CUH655351:CUH655360 DED655351:DED655360 DNZ655351:DNZ655360 DXV655351:DXV655360 EHR655351:EHR655360 ERN655351:ERN655360 FBJ655351:FBJ655360 FLF655351:FLF655360 FVB655351:FVB655360 GEX655351:GEX655360 GOT655351:GOT655360 GYP655351:GYP655360 HIL655351:HIL655360 HSH655351:HSH655360 ICD655351:ICD655360 ILZ655351:ILZ655360 IVV655351:IVV655360 JFR655351:JFR655360 JPN655351:JPN655360 JZJ655351:JZJ655360 KJF655351:KJF655360 KTB655351:KTB655360 LCX655351:LCX655360 LMT655351:LMT655360 LWP655351:LWP655360 MGL655351:MGL655360 MQH655351:MQH655360 NAD655351:NAD655360 NJZ655351:NJZ655360 NTV655351:NTV655360 ODR655351:ODR655360 ONN655351:ONN655360 OXJ655351:OXJ655360 PHF655351:PHF655360 PRB655351:PRB655360 QAX655351:QAX655360 QKT655351:QKT655360 QUP655351:QUP655360 REL655351:REL655360 ROH655351:ROH655360 RYD655351:RYD655360 SHZ655351:SHZ655360 SRV655351:SRV655360 TBR655351:TBR655360 TLN655351:TLN655360 TVJ655351:TVJ655360 UFF655351:UFF655360 UPB655351:UPB655360 UYX655351:UYX655360 VIT655351:VIT655360 VSP655351:VSP655360 WCL655351:WCL655360 WMH655351:WMH655360 WWD655351:WWD655360 V720887:V720896 JR720887:JR720896 TN720887:TN720896 ADJ720887:ADJ720896 ANF720887:ANF720896 AXB720887:AXB720896 BGX720887:BGX720896 BQT720887:BQT720896 CAP720887:CAP720896 CKL720887:CKL720896 CUH720887:CUH720896 DED720887:DED720896 DNZ720887:DNZ720896 DXV720887:DXV720896 EHR720887:EHR720896 ERN720887:ERN720896 FBJ720887:FBJ720896 FLF720887:FLF720896 FVB720887:FVB720896 GEX720887:GEX720896 GOT720887:GOT720896 GYP720887:GYP720896 HIL720887:HIL720896 HSH720887:HSH720896 ICD720887:ICD720896 ILZ720887:ILZ720896 IVV720887:IVV720896 JFR720887:JFR720896 JPN720887:JPN720896 JZJ720887:JZJ720896 KJF720887:KJF720896 KTB720887:KTB720896 LCX720887:LCX720896 LMT720887:LMT720896 LWP720887:LWP720896 MGL720887:MGL720896 MQH720887:MQH720896 NAD720887:NAD720896 NJZ720887:NJZ720896 NTV720887:NTV720896 ODR720887:ODR720896 ONN720887:ONN720896 OXJ720887:OXJ720896 PHF720887:PHF720896 PRB720887:PRB720896 QAX720887:QAX720896 QKT720887:QKT720896 QUP720887:QUP720896 REL720887:REL720896 ROH720887:ROH720896 RYD720887:RYD720896 SHZ720887:SHZ720896 SRV720887:SRV720896 TBR720887:TBR720896 TLN720887:TLN720896 TVJ720887:TVJ720896 UFF720887:UFF720896 UPB720887:UPB720896 UYX720887:UYX720896 VIT720887:VIT720896 VSP720887:VSP720896 WCL720887:WCL720896 WMH720887:WMH720896 WWD720887:WWD720896 V786423:V786432 JR786423:JR786432 TN786423:TN786432 ADJ786423:ADJ786432 ANF786423:ANF786432 AXB786423:AXB786432 BGX786423:BGX786432 BQT786423:BQT786432 CAP786423:CAP786432 CKL786423:CKL786432 CUH786423:CUH786432 DED786423:DED786432 DNZ786423:DNZ786432 DXV786423:DXV786432 EHR786423:EHR786432 ERN786423:ERN786432 FBJ786423:FBJ786432 FLF786423:FLF786432 FVB786423:FVB786432 GEX786423:GEX786432 GOT786423:GOT786432 GYP786423:GYP786432 HIL786423:HIL786432 HSH786423:HSH786432 ICD786423:ICD786432 ILZ786423:ILZ786432 IVV786423:IVV786432 JFR786423:JFR786432 JPN786423:JPN786432 JZJ786423:JZJ786432 KJF786423:KJF786432 KTB786423:KTB786432 LCX786423:LCX786432 LMT786423:LMT786432 LWP786423:LWP786432 MGL786423:MGL786432 MQH786423:MQH786432 NAD786423:NAD786432 NJZ786423:NJZ786432 NTV786423:NTV786432 ODR786423:ODR786432 ONN786423:ONN786432 OXJ786423:OXJ786432 PHF786423:PHF786432 PRB786423:PRB786432 QAX786423:QAX786432 QKT786423:QKT786432 QUP786423:QUP786432 REL786423:REL786432 ROH786423:ROH786432 RYD786423:RYD786432 SHZ786423:SHZ786432 SRV786423:SRV786432 TBR786423:TBR786432 TLN786423:TLN786432 TVJ786423:TVJ786432 UFF786423:UFF786432 UPB786423:UPB786432 UYX786423:UYX786432 VIT786423:VIT786432 VSP786423:VSP786432 WCL786423:WCL786432 WMH786423:WMH786432 WWD786423:WWD786432 V851959:V851968 JR851959:JR851968 TN851959:TN851968 ADJ851959:ADJ851968 ANF851959:ANF851968 AXB851959:AXB851968 BGX851959:BGX851968 BQT851959:BQT851968 CAP851959:CAP851968 CKL851959:CKL851968 CUH851959:CUH851968 DED851959:DED851968 DNZ851959:DNZ851968 DXV851959:DXV851968 EHR851959:EHR851968 ERN851959:ERN851968 FBJ851959:FBJ851968 FLF851959:FLF851968 FVB851959:FVB851968 GEX851959:GEX851968 GOT851959:GOT851968 GYP851959:GYP851968 HIL851959:HIL851968 HSH851959:HSH851968 ICD851959:ICD851968 ILZ851959:ILZ851968 IVV851959:IVV851968 JFR851959:JFR851968 JPN851959:JPN851968 JZJ851959:JZJ851968 KJF851959:KJF851968 KTB851959:KTB851968 LCX851959:LCX851968 LMT851959:LMT851968 LWP851959:LWP851968 MGL851959:MGL851968 MQH851959:MQH851968 NAD851959:NAD851968 NJZ851959:NJZ851968 NTV851959:NTV851968 ODR851959:ODR851968 ONN851959:ONN851968 OXJ851959:OXJ851968 PHF851959:PHF851968 PRB851959:PRB851968 QAX851959:QAX851968 QKT851959:QKT851968 QUP851959:QUP851968 REL851959:REL851968 ROH851959:ROH851968 RYD851959:RYD851968 SHZ851959:SHZ851968 SRV851959:SRV851968 TBR851959:TBR851968 TLN851959:TLN851968 TVJ851959:TVJ851968 UFF851959:UFF851968 UPB851959:UPB851968 UYX851959:UYX851968 VIT851959:VIT851968 VSP851959:VSP851968 WCL851959:WCL851968 WMH851959:WMH851968 WWD851959:WWD851968 V917495:V917504 JR917495:JR917504 TN917495:TN917504 ADJ917495:ADJ917504 ANF917495:ANF917504 AXB917495:AXB917504 BGX917495:BGX917504 BQT917495:BQT917504 CAP917495:CAP917504 CKL917495:CKL917504 CUH917495:CUH917504 DED917495:DED917504 DNZ917495:DNZ917504 DXV917495:DXV917504 EHR917495:EHR917504 ERN917495:ERN917504 FBJ917495:FBJ917504 FLF917495:FLF917504 FVB917495:FVB917504 GEX917495:GEX917504 GOT917495:GOT917504 GYP917495:GYP917504 HIL917495:HIL917504 HSH917495:HSH917504 ICD917495:ICD917504 ILZ917495:ILZ917504 IVV917495:IVV917504 JFR917495:JFR917504 JPN917495:JPN917504 JZJ917495:JZJ917504 KJF917495:KJF917504 KTB917495:KTB917504 LCX917495:LCX917504 LMT917495:LMT917504 LWP917495:LWP917504 MGL917495:MGL917504 MQH917495:MQH917504 NAD917495:NAD917504 NJZ917495:NJZ917504 NTV917495:NTV917504 ODR917495:ODR917504 ONN917495:ONN917504 OXJ917495:OXJ917504 PHF917495:PHF917504 PRB917495:PRB917504 QAX917495:QAX917504 QKT917495:QKT917504 QUP917495:QUP917504 REL917495:REL917504 ROH917495:ROH917504 RYD917495:RYD917504 SHZ917495:SHZ917504 SRV917495:SRV917504 TBR917495:TBR917504 TLN917495:TLN917504 TVJ917495:TVJ917504 UFF917495:UFF917504 UPB917495:UPB917504 UYX917495:UYX917504 VIT917495:VIT917504 VSP917495:VSP917504 WCL917495:WCL917504 WMH917495:WMH917504 WWD917495:WWD917504 V983031:V983040 JR983031:JR983040 TN983031:TN983040 ADJ983031:ADJ983040 ANF983031:ANF983040 AXB983031:AXB983040 BGX983031:BGX983040 BQT983031:BQT983040 CAP983031:CAP983040 CKL983031:CKL983040 CUH983031:CUH983040 DED983031:DED983040 DNZ983031:DNZ983040 DXV983031:DXV983040 EHR983031:EHR983040 ERN983031:ERN983040 FBJ983031:FBJ983040 FLF983031:FLF983040 FVB983031:FVB983040 GEX983031:GEX983040 GOT983031:GOT983040 GYP983031:GYP983040 HIL983031:HIL983040 HSH983031:HSH983040 ICD983031:ICD983040 ILZ983031:ILZ983040 IVV983031:IVV983040 JFR983031:JFR983040 JPN983031:JPN983040 JZJ983031:JZJ983040 KJF983031:KJF983040 KTB983031:KTB983040 LCX983031:LCX983040 LMT983031:LMT983040 LWP983031:LWP983040 MGL983031:MGL983040 MQH983031:MQH983040 NAD983031:NAD983040 NJZ983031:NJZ983040 NTV983031:NTV983040 ODR983031:ODR983040 ONN983031:ONN983040 OXJ983031:OXJ983040 PHF983031:PHF983040 PRB983031:PRB983040 QAX983031:QAX983040 QKT983031:QKT983040 QUP983031:QUP983040 REL983031:REL983040 ROH983031:ROH983040 RYD983031:RYD983040 SHZ983031:SHZ983040 SRV983031:SRV983040 TBR983031:TBR983040 TLN983031:TLN983040 TVJ983031:TVJ983040 UFF983031:UFF983040 UPB983031:UPB983040 UYX983031:UYX983040 VIT983031:VIT983040 VSP983031:VSP983040 WCL983031:WCL983040 WMH983031:WMH983040 WWD983031:WWD983040" xr:uid="{1E5E0359-37E2-4364-AF7E-5DC440A24CBC}">
      <formula1>"レ"</formula1>
    </dataValidation>
    <dataValidation type="list" allowBlank="1" showInputMessage="1" showErrorMessage="1" sqref="Y5:AC5" xr:uid="{E721167A-0719-4795-9070-3211C4E79C94}">
      <formula1>"　　,新　規,継　続"</formula1>
    </dataValidation>
    <dataValidation type="list" allowBlank="1" showInputMessage="1" showErrorMessage="1" sqref="AH60:AH64 AH41:AH49" xr:uid="{B5BA3F1B-536B-4B6F-AB51-5CC38C8D2B32}">
      <formula1>"　,レ"</formula1>
    </dataValidation>
    <dataValidation type="list" showInputMessage="1" showErrorMessage="1" sqref="AH30 AH40" xr:uid="{5B1EDDB0-24B2-426D-A087-24D800D7ED0F}">
      <formula1>"　,レ"</formula1>
    </dataValidation>
  </dataValidations>
  <pageMargins left="0.70866141732283472" right="0.70866141732283472" top="0.55118110236220474" bottom="0.19685039370078741" header="0.31496062992125984" footer="0.31496062992125984"/>
  <pageSetup paperSize="9" scale="68" fitToHeight="0" orientation="portrait" r:id="rId1"/>
  <headerFooter>
    <oddFooter>&amp;R&amp;A</oddFooter>
  </headerFooter>
  <rowBreaks count="2" manualBreakCount="2">
    <brk id="56" max="16383" man="1"/>
    <brk id="102"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B51"/>
  <sheetViews>
    <sheetView view="pageBreakPreview" topLeftCell="A13" zoomScale="70" zoomScaleSheetLayoutView="70" workbookViewId="0">
      <selection activeCell="C18" sqref="C18:D18"/>
    </sheetView>
  </sheetViews>
  <sheetFormatPr defaultColWidth="9" defaultRowHeight="13.5"/>
  <cols>
    <col min="1" max="1" width="13" style="1" customWidth="1"/>
    <col min="2" max="2" width="14.5" style="1" customWidth="1"/>
    <col min="3" max="3" width="10.25" style="1" customWidth="1"/>
    <col min="4" max="4" width="11.125" style="1" customWidth="1"/>
    <col min="5" max="5" width="13.625" style="1" customWidth="1"/>
    <col min="6" max="6" width="11.125" style="1" customWidth="1"/>
    <col min="7" max="7" width="9.25" style="1" customWidth="1"/>
    <col min="8" max="10" width="9.625" style="1" customWidth="1"/>
    <col min="11" max="11" width="14.5" style="1" customWidth="1"/>
    <col min="12" max="12" width="7" style="1" customWidth="1"/>
    <col min="13" max="13" width="9.625" style="2" bestFit="1" customWidth="1"/>
    <col min="14" max="16384" width="9" style="2"/>
  </cols>
  <sheetData>
    <row r="1" spans="1:16" ht="34.5" customHeight="1">
      <c r="A1" s="221" t="s">
        <v>20</v>
      </c>
      <c r="L1" s="52"/>
    </row>
    <row r="2" spans="1:16" ht="38.25" customHeight="1">
      <c r="A2" s="43" t="s">
        <v>0</v>
      </c>
      <c r="B2" s="529"/>
      <c r="C2" s="530"/>
      <c r="D2" s="531" t="s">
        <v>141</v>
      </c>
      <c r="E2" s="527"/>
      <c r="F2" s="527"/>
      <c r="G2" s="527"/>
      <c r="H2" s="527"/>
      <c r="I2" s="527"/>
      <c r="J2" s="527"/>
      <c r="K2" s="527" t="s">
        <v>1</v>
      </c>
      <c r="L2" s="527"/>
      <c r="M2" s="2" t="s">
        <v>46</v>
      </c>
      <c r="N2" s="93">
        <f>B2</f>
        <v>0</v>
      </c>
    </row>
    <row r="3" spans="1:16" ht="38.25" customHeight="1" thickBot="1">
      <c r="A3" s="44" t="s">
        <v>140</v>
      </c>
      <c r="B3" s="527"/>
      <c r="C3" s="528"/>
      <c r="D3" s="532"/>
      <c r="E3" s="527"/>
      <c r="F3" s="527"/>
      <c r="G3" s="527"/>
      <c r="H3" s="527"/>
      <c r="I3" s="527"/>
      <c r="J3" s="527"/>
      <c r="K3" s="527"/>
      <c r="L3" s="527"/>
      <c r="M3" s="2" t="s">
        <v>47</v>
      </c>
      <c r="N3" s="2">
        <f>E2</f>
        <v>0</v>
      </c>
    </row>
    <row r="4" spans="1:16" ht="27.75" customHeight="1" thickBot="1">
      <c r="A4" s="524" t="s">
        <v>11</v>
      </c>
      <c r="B4" s="525"/>
      <c r="C4" s="206"/>
      <c r="D4" s="69" t="s">
        <v>2</v>
      </c>
      <c r="E4" s="211" t="s">
        <v>3</v>
      </c>
      <c r="F4" s="451" t="s">
        <v>175</v>
      </c>
      <c r="G4" s="452"/>
      <c r="H4" s="452"/>
      <c r="I4" s="452"/>
      <c r="J4" s="452"/>
      <c r="K4" s="452"/>
      <c r="L4" s="453"/>
      <c r="M4" s="4" t="s">
        <v>48</v>
      </c>
      <c r="N4" s="5">
        <f>B3</f>
        <v>0</v>
      </c>
      <c r="O4" s="5"/>
      <c r="P4" s="6"/>
    </row>
    <row r="5" spans="1:16" ht="15.75" customHeight="1" thickBot="1">
      <c r="B5" s="2"/>
      <c r="C5" s="2"/>
      <c r="D5" s="29"/>
      <c r="E5" s="30"/>
      <c r="F5" s="31"/>
      <c r="G5"/>
      <c r="H5"/>
      <c r="I5"/>
      <c r="J5"/>
      <c r="L5" s="3"/>
      <c r="M5" s="4"/>
      <c r="N5" s="5"/>
      <c r="O5" s="5"/>
      <c r="P5" s="6"/>
    </row>
    <row r="6" spans="1:16" ht="27.75" customHeight="1" thickBot="1">
      <c r="A6" s="526"/>
      <c r="B6" s="526"/>
      <c r="C6" s="47"/>
      <c r="D6" s="48"/>
      <c r="E6" s="49"/>
      <c r="F6" s="467" t="s">
        <v>159</v>
      </c>
      <c r="G6" s="468"/>
      <c r="H6" s="144"/>
      <c r="I6" s="533" t="s">
        <v>150</v>
      </c>
      <c r="J6" s="534"/>
      <c r="K6"/>
      <c r="L6" s="12"/>
      <c r="M6" s="4"/>
      <c r="N6" s="5"/>
      <c r="O6" s="5"/>
      <c r="P6" s="6"/>
    </row>
    <row r="7" spans="1:16" ht="12" customHeight="1">
      <c r="A7" s="21"/>
      <c r="B7" s="45"/>
      <c r="C7" s="21"/>
      <c r="D7" s="21"/>
      <c r="E7" s="21"/>
      <c r="F7" s="21"/>
      <c r="G7" s="21"/>
      <c r="H7" s="21"/>
      <c r="I7" s="21"/>
      <c r="J7" s="21"/>
      <c r="K7" s="19"/>
      <c r="L7" s="12"/>
      <c r="M7" s="15"/>
      <c r="N7" s="13"/>
      <c r="O7" s="13"/>
    </row>
    <row r="8" spans="1:16" s="195" customFormat="1" ht="23.25" customHeight="1">
      <c r="A8" s="45" t="s">
        <v>132</v>
      </c>
      <c r="B8" s="45"/>
      <c r="C8" s="191"/>
      <c r="D8" s="191"/>
      <c r="E8" s="191"/>
      <c r="F8" s="191"/>
      <c r="G8" s="191"/>
      <c r="H8" s="191"/>
      <c r="I8" s="191"/>
      <c r="J8" s="191"/>
      <c r="K8" s="19"/>
      <c r="L8" s="192"/>
      <c r="M8" s="193"/>
      <c r="N8" s="194"/>
      <c r="O8" s="194"/>
    </row>
    <row r="9" spans="1:16" ht="18" customHeight="1">
      <c r="A9" s="469" t="s">
        <v>121</v>
      </c>
      <c r="B9" s="469"/>
      <c r="C9" s="469"/>
      <c r="D9" s="469"/>
      <c r="E9" s="469" t="s">
        <v>4</v>
      </c>
      <c r="F9" s="469"/>
      <c r="G9" s="469"/>
      <c r="H9" s="469"/>
      <c r="I9" s="469"/>
      <c r="J9" s="469"/>
      <c r="K9" s="469" t="s">
        <v>5</v>
      </c>
      <c r="L9" s="469"/>
      <c r="M9" s="7"/>
    </row>
    <row r="10" spans="1:16" ht="38.25" customHeight="1" thickBot="1">
      <c r="A10" s="481" t="s">
        <v>169</v>
      </c>
      <c r="B10" s="482"/>
      <c r="C10" s="482"/>
      <c r="D10" s="483"/>
      <c r="E10" s="163" t="s">
        <v>8</v>
      </c>
      <c r="F10" s="66">
        <v>64000</v>
      </c>
      <c r="G10" s="50" t="s">
        <v>6</v>
      </c>
      <c r="H10" s="500"/>
      <c r="I10" s="500"/>
      <c r="J10" s="500"/>
      <c r="K10" s="51">
        <f>IF(OR($H$6=1,$H$6=2),F10,0)</f>
        <v>0</v>
      </c>
      <c r="L10" s="41" t="s">
        <v>6</v>
      </c>
      <c r="M10" s="497"/>
      <c r="N10" s="498"/>
      <c r="O10" s="8"/>
    </row>
    <row r="11" spans="1:16" ht="38.25" customHeight="1" thickBot="1">
      <c r="A11" s="457" t="s">
        <v>179</v>
      </c>
      <c r="B11" s="458"/>
      <c r="C11" s="70" t="s">
        <v>18</v>
      </c>
      <c r="D11" s="71"/>
      <c r="E11" s="245"/>
      <c r="F11" s="246"/>
      <c r="G11" s="247"/>
      <c r="H11" s="475"/>
      <c r="I11" s="476"/>
      <c r="J11" s="477"/>
      <c r="K11" s="246"/>
      <c r="L11" s="208"/>
      <c r="M11" s="22"/>
      <c r="O11" s="8"/>
    </row>
    <row r="12" spans="1:16" ht="38.25" customHeight="1">
      <c r="A12" s="481" t="s">
        <v>187</v>
      </c>
      <c r="B12" s="482"/>
      <c r="C12" s="509"/>
      <c r="D12" s="510"/>
      <c r="E12" s="229" t="s">
        <v>238</v>
      </c>
      <c r="F12" s="66"/>
      <c r="G12" s="65" t="s">
        <v>16</v>
      </c>
      <c r="H12" s="507"/>
      <c r="I12" s="508"/>
      <c r="J12" s="508"/>
      <c r="K12" s="51">
        <v>0</v>
      </c>
      <c r="L12" s="41" t="s">
        <v>17</v>
      </c>
      <c r="M12" s="22"/>
      <c r="O12" s="8"/>
    </row>
    <row r="13" spans="1:16" ht="38.25" customHeight="1" thickBot="1">
      <c r="A13" s="501"/>
      <c r="B13" s="502"/>
      <c r="C13" s="511"/>
      <c r="D13" s="512"/>
      <c r="E13" s="229" t="s">
        <v>239</v>
      </c>
      <c r="F13" s="66"/>
      <c r="G13" s="65" t="s">
        <v>16</v>
      </c>
      <c r="H13" s="507"/>
      <c r="I13" s="508"/>
      <c r="J13" s="508"/>
      <c r="K13" s="51">
        <v>0</v>
      </c>
      <c r="L13" s="41" t="s">
        <v>16</v>
      </c>
      <c r="M13" s="22"/>
      <c r="O13" s="8"/>
    </row>
    <row r="14" spans="1:16" ht="40.5" customHeight="1" thickBot="1">
      <c r="A14" s="503"/>
      <c r="B14" s="504"/>
      <c r="C14" s="505">
        <v>3</v>
      </c>
      <c r="D14" s="506"/>
      <c r="E14" s="230" t="s">
        <v>240</v>
      </c>
      <c r="F14" s="66">
        <v>0</v>
      </c>
      <c r="G14" s="65" t="s">
        <v>16</v>
      </c>
      <c r="H14" s="478"/>
      <c r="I14" s="478"/>
      <c r="J14" s="478"/>
      <c r="K14" s="51">
        <f>IF($C$14=3,F14,0)</f>
        <v>0</v>
      </c>
      <c r="L14" s="41" t="s">
        <v>6</v>
      </c>
      <c r="M14" s="22"/>
      <c r="O14" s="8"/>
    </row>
    <row r="15" spans="1:16" ht="31.5" customHeight="1" thickBot="1">
      <c r="A15" s="459" t="s">
        <v>190</v>
      </c>
      <c r="B15" s="460"/>
      <c r="C15" s="543" t="s">
        <v>206</v>
      </c>
      <c r="D15" s="544"/>
      <c r="E15" s="245"/>
      <c r="F15" s="246"/>
      <c r="G15" s="247"/>
      <c r="H15" s="475"/>
      <c r="I15" s="476"/>
      <c r="J15" s="477"/>
      <c r="K15" s="246"/>
      <c r="L15" s="208"/>
      <c r="M15" s="22"/>
    </row>
    <row r="16" spans="1:16" ht="31.5" customHeight="1" thickBot="1">
      <c r="A16" s="461"/>
      <c r="B16" s="462"/>
      <c r="C16" s="519"/>
      <c r="D16" s="520"/>
      <c r="E16" s="257" t="s">
        <v>8</v>
      </c>
      <c r="F16" s="258">
        <f>C16*6400</f>
        <v>0</v>
      </c>
      <c r="G16" s="259" t="s">
        <v>16</v>
      </c>
      <c r="H16" s="513" t="s">
        <v>207</v>
      </c>
      <c r="I16" s="514"/>
      <c r="J16" s="515"/>
      <c r="K16" s="260">
        <f>F16</f>
        <v>0</v>
      </c>
      <c r="L16" s="261" t="s">
        <v>6</v>
      </c>
      <c r="M16" s="22">
        <f>K15+K16</f>
        <v>0</v>
      </c>
    </row>
    <row r="17" spans="1:15" ht="31.5" customHeight="1" thickBot="1">
      <c r="A17" s="516" t="s">
        <v>208</v>
      </c>
      <c r="B17" s="517"/>
      <c r="C17" s="517"/>
      <c r="D17" s="518"/>
      <c r="E17" s="163" t="s">
        <v>8</v>
      </c>
      <c r="F17" s="258">
        <v>120000</v>
      </c>
      <c r="G17" s="50" t="s">
        <v>6</v>
      </c>
      <c r="H17" s="500"/>
      <c r="I17" s="500"/>
      <c r="J17" s="500"/>
      <c r="K17" s="51">
        <f>IF(OR($H$6=1,$H$6=2),F17,0)</f>
        <v>0</v>
      </c>
      <c r="L17" s="41" t="s">
        <v>16</v>
      </c>
      <c r="M17" s="185"/>
    </row>
    <row r="18" spans="1:15" ht="31.5" customHeight="1" thickBot="1">
      <c r="A18" s="280" t="s">
        <v>266</v>
      </c>
      <c r="B18" s="281"/>
      <c r="C18" s="519" t="s">
        <v>90</v>
      </c>
      <c r="D18" s="520"/>
      <c r="E18" s="163" t="s">
        <v>8</v>
      </c>
      <c r="F18" s="258">
        <v>363000</v>
      </c>
      <c r="G18" s="50" t="s">
        <v>6</v>
      </c>
      <c r="H18" s="500"/>
      <c r="I18" s="500"/>
      <c r="J18" s="500"/>
      <c r="K18" s="51">
        <f>IF(C18="DCTあり",363000,0)</f>
        <v>0</v>
      </c>
      <c r="L18" s="41" t="s">
        <v>16</v>
      </c>
      <c r="M18" s="185"/>
    </row>
    <row r="19" spans="1:15" ht="26.25" customHeight="1">
      <c r="A19" s="454" t="s">
        <v>147</v>
      </c>
      <c r="B19" s="455"/>
      <c r="C19" s="455"/>
      <c r="D19" s="456"/>
      <c r="E19" s="454" t="s">
        <v>160</v>
      </c>
      <c r="F19" s="479"/>
      <c r="G19" s="479"/>
      <c r="H19" s="479"/>
      <c r="I19" s="479"/>
      <c r="J19" s="480"/>
      <c r="K19" s="145">
        <f>IFERROR(SUM(K10:K17),"-")</f>
        <v>0</v>
      </c>
      <c r="L19" s="208" t="s">
        <v>6</v>
      </c>
      <c r="M19" s="185"/>
      <c r="O19" s="8"/>
    </row>
    <row r="20" spans="1:15" ht="26.25" customHeight="1">
      <c r="A20" s="25"/>
      <c r="B20" s="99"/>
      <c r="C20" s="99"/>
      <c r="D20" s="99"/>
      <c r="E20" s="35"/>
      <c r="F20" s="36"/>
      <c r="G20" s="36"/>
      <c r="H20" s="36"/>
      <c r="I20" s="36"/>
      <c r="J20" s="36"/>
      <c r="K20" s="189"/>
      <c r="L20" s="188"/>
      <c r="M20" s="185"/>
      <c r="O20" s="8"/>
    </row>
    <row r="21" spans="1:15" s="195" customFormat="1" ht="23.25" customHeight="1">
      <c r="A21" s="45" t="s">
        <v>133</v>
      </c>
      <c r="B21" s="45"/>
      <c r="C21" s="191"/>
      <c r="D21" s="191"/>
      <c r="E21" s="191"/>
      <c r="F21" s="191"/>
      <c r="G21" s="191"/>
      <c r="H21" s="191"/>
      <c r="I21" s="191"/>
      <c r="J21" s="191"/>
      <c r="K21" s="19"/>
      <c r="L21" s="192"/>
      <c r="M21" s="193"/>
      <c r="N21" s="194"/>
      <c r="O21" s="194"/>
    </row>
    <row r="22" spans="1:15" ht="18" customHeight="1" thickBot="1">
      <c r="A22" s="469" t="s">
        <v>121</v>
      </c>
      <c r="B22" s="469"/>
      <c r="C22" s="469"/>
      <c r="D22" s="469"/>
      <c r="E22" s="469" t="s">
        <v>4</v>
      </c>
      <c r="F22" s="469"/>
      <c r="G22" s="469"/>
      <c r="H22" s="469"/>
      <c r="I22" s="469"/>
      <c r="J22" s="469"/>
      <c r="K22" s="469" t="s">
        <v>5</v>
      </c>
      <c r="L22" s="469"/>
      <c r="M22" s="7"/>
    </row>
    <row r="23" spans="1:15" ht="30" customHeight="1" thickBot="1">
      <c r="A23" s="535" t="s">
        <v>249</v>
      </c>
      <c r="B23" s="536"/>
      <c r="C23" s="537"/>
      <c r="D23" s="463" t="s">
        <v>182</v>
      </c>
      <c r="E23" s="94" t="s">
        <v>7</v>
      </c>
      <c r="F23" s="71"/>
      <c r="G23" s="225"/>
      <c r="H23" s="226"/>
      <c r="J23" s="67"/>
      <c r="K23" s="68"/>
      <c r="L23" s="238"/>
      <c r="M23" s="9"/>
      <c r="N23" s="10"/>
      <c r="O23" s="11"/>
    </row>
    <row r="24" spans="1:15" ht="29.25" customHeight="1" thickBot="1">
      <c r="A24" s="538"/>
      <c r="B24" s="539"/>
      <c r="C24" s="540"/>
      <c r="D24" s="464"/>
      <c r="E24" s="470" t="s">
        <v>202</v>
      </c>
      <c r="F24" s="471"/>
      <c r="G24" s="470"/>
      <c r="H24" s="470"/>
      <c r="I24" s="470"/>
      <c r="J24" s="472"/>
      <c r="K24" s="51">
        <f>IF(D25=1,$F$23*3000,0)</f>
        <v>0</v>
      </c>
      <c r="L24" s="239" t="s">
        <v>12</v>
      </c>
      <c r="M24" s="224" t="str">
        <f>IFERROR(K24+#REF!+K25,"-")</f>
        <v>-</v>
      </c>
      <c r="N24" s="10"/>
      <c r="O24" s="8"/>
    </row>
    <row r="25" spans="1:15" ht="29.25" customHeight="1" thickBot="1">
      <c r="A25" s="541"/>
      <c r="B25" s="542"/>
      <c r="C25" s="542"/>
      <c r="D25" s="249"/>
      <c r="E25" s="499"/>
      <c r="F25" s="484"/>
      <c r="G25" s="473"/>
      <c r="H25" s="473"/>
      <c r="I25" s="473"/>
      <c r="J25" s="473"/>
      <c r="K25" s="246"/>
      <c r="L25" s="241"/>
      <c r="M25" s="9"/>
      <c r="N25" s="10"/>
      <c r="O25" s="8"/>
    </row>
    <row r="26" spans="1:15" ht="31.5" customHeight="1" thickBot="1">
      <c r="A26" s="445" t="s">
        <v>246</v>
      </c>
      <c r="B26" s="446"/>
      <c r="C26" s="446"/>
      <c r="D26" s="141" t="s">
        <v>183</v>
      </c>
      <c r="E26" s="212" t="s">
        <v>7</v>
      </c>
      <c r="F26" s="71"/>
      <c r="G26" s="227"/>
      <c r="H26" s="228"/>
      <c r="J26" s="67"/>
      <c r="K26" s="146"/>
      <c r="L26" s="239"/>
      <c r="M26" s="9"/>
      <c r="N26" s="10"/>
      <c r="O26" s="8"/>
    </row>
    <row r="27" spans="1:15" ht="30.75" customHeight="1">
      <c r="A27" s="447"/>
      <c r="B27" s="448"/>
      <c r="C27" s="448"/>
      <c r="D27" s="465"/>
      <c r="E27" s="470" t="s">
        <v>203</v>
      </c>
      <c r="F27" s="471"/>
      <c r="G27" s="470"/>
      <c r="H27" s="470"/>
      <c r="I27" s="470"/>
      <c r="J27" s="472"/>
      <c r="K27" s="51">
        <f>IF(D27=1,$F$26*600,0)</f>
        <v>0</v>
      </c>
      <c r="L27" s="240" t="s">
        <v>12</v>
      </c>
      <c r="M27" s="112">
        <f>IFERROR(K27+K28,"-")</f>
        <v>0</v>
      </c>
      <c r="N27" s="10"/>
      <c r="O27" s="8"/>
    </row>
    <row r="28" spans="1:15" ht="30.75" customHeight="1" thickBot="1">
      <c r="A28" s="449"/>
      <c r="B28" s="450"/>
      <c r="C28" s="450"/>
      <c r="D28" s="466"/>
      <c r="E28" s="473"/>
      <c r="F28" s="473"/>
      <c r="G28" s="473"/>
      <c r="H28" s="473"/>
      <c r="I28" s="473"/>
      <c r="J28" s="474"/>
      <c r="K28" s="246"/>
      <c r="L28" s="241"/>
      <c r="M28" s="9"/>
      <c r="N28" s="10"/>
      <c r="O28" s="8"/>
    </row>
    <row r="29" spans="1:15" ht="36" customHeight="1">
      <c r="A29" s="484" t="s">
        <v>241</v>
      </c>
      <c r="B29" s="473" t="s">
        <v>153</v>
      </c>
      <c r="C29" s="473"/>
      <c r="D29" s="473"/>
      <c r="E29" s="486" t="s">
        <v>204</v>
      </c>
      <c r="F29" s="486"/>
      <c r="G29" s="486"/>
      <c r="H29" s="486"/>
      <c r="I29" s="486"/>
      <c r="J29" s="487"/>
      <c r="K29" s="51">
        <f>IF(H6=1,($F$23)*1800,0)</f>
        <v>0</v>
      </c>
      <c r="L29" s="240" t="s">
        <v>12</v>
      </c>
      <c r="M29" s="112">
        <f>IFERROR(K29+K30,"-")</f>
        <v>0</v>
      </c>
      <c r="N29" s="10"/>
      <c r="O29" s="8"/>
    </row>
    <row r="30" spans="1:15" ht="36" customHeight="1">
      <c r="A30" s="485"/>
      <c r="B30" s="473" t="s">
        <v>154</v>
      </c>
      <c r="C30" s="473"/>
      <c r="D30" s="473"/>
      <c r="E30" s="488"/>
      <c r="F30" s="488"/>
      <c r="G30" s="488"/>
      <c r="H30" s="488"/>
      <c r="I30" s="488"/>
      <c r="J30" s="489"/>
      <c r="K30" s="246"/>
      <c r="L30" s="241"/>
      <c r="M30" s="9"/>
      <c r="N30" s="10"/>
      <c r="O30" s="8"/>
    </row>
    <row r="31" spans="1:15" ht="34.9" customHeight="1">
      <c r="A31" s="454" t="s">
        <v>148</v>
      </c>
      <c r="B31" s="455"/>
      <c r="C31" s="455"/>
      <c r="D31" s="456"/>
      <c r="E31" s="454" t="s">
        <v>160</v>
      </c>
      <c r="F31" s="479"/>
      <c r="G31" s="479"/>
      <c r="H31" s="479"/>
      <c r="I31" s="479"/>
      <c r="J31" s="480"/>
      <c r="K31" s="42">
        <f>SUM(K24:K30)</f>
        <v>0</v>
      </c>
      <c r="L31" s="241" t="s">
        <v>12</v>
      </c>
      <c r="M31" s="9"/>
      <c r="N31" s="10"/>
      <c r="O31" s="8"/>
    </row>
    <row r="32" spans="1:15" ht="28.5" customHeight="1" thickBot="1">
      <c r="A32" s="24"/>
      <c r="B32" s="24"/>
      <c r="C32" s="24"/>
      <c r="D32" s="24"/>
      <c r="E32" s="25"/>
      <c r="F32" s="26"/>
      <c r="G32" s="26"/>
      <c r="H32" s="26"/>
      <c r="I32" s="26"/>
      <c r="J32" s="26"/>
      <c r="K32" s="28"/>
      <c r="L32" s="27"/>
      <c r="M32" s="9"/>
      <c r="N32" s="10"/>
      <c r="O32" s="8"/>
    </row>
    <row r="33" spans="1:28" ht="28.5" customHeight="1" thickBot="1">
      <c r="A33" s="495" t="s">
        <v>155</v>
      </c>
      <c r="B33" s="494"/>
      <c r="C33" s="72"/>
      <c r="D33" s="233" t="s">
        <v>13</v>
      </c>
      <c r="E33" s="492" t="s">
        <v>122</v>
      </c>
      <c r="F33" s="493"/>
      <c r="G33" s="494"/>
      <c r="H33" s="490" t="s">
        <v>9</v>
      </c>
      <c r="I33" s="491"/>
      <c r="J33" s="496">
        <f>IFERROR(K19+C33*K31,"0")</f>
        <v>0</v>
      </c>
      <c r="K33" s="496"/>
      <c r="L33" s="210" t="s">
        <v>6</v>
      </c>
      <c r="M33" s="9"/>
      <c r="N33" s="10"/>
      <c r="O33" s="8"/>
    </row>
    <row r="34" spans="1:28" ht="19.5" customHeight="1" thickBot="1">
      <c r="A34" s="21"/>
      <c r="B34" s="21"/>
      <c r="C34" s="21"/>
      <c r="D34" s="21"/>
      <c r="E34" s="21"/>
      <c r="F34" s="21"/>
      <c r="G34" s="2"/>
      <c r="H34" s="2"/>
      <c r="I34" s="2"/>
      <c r="J34" s="2"/>
      <c r="K34" s="2"/>
      <c r="L34" s="2"/>
      <c r="M34" s="15"/>
      <c r="N34" s="13"/>
      <c r="O34" s="13"/>
    </row>
    <row r="35" spans="1:28" ht="36" customHeight="1" thickTop="1" thickBot="1">
      <c r="A35" s="521" t="s">
        <v>161</v>
      </c>
      <c r="B35" s="522"/>
      <c r="C35" s="522"/>
      <c r="D35" s="522"/>
      <c r="E35" s="522"/>
      <c r="F35" s="522"/>
      <c r="G35" s="522"/>
      <c r="H35" s="522"/>
      <c r="I35" s="522"/>
      <c r="J35" s="522"/>
      <c r="K35" s="522"/>
      <c r="L35" s="523"/>
      <c r="M35" s="22"/>
      <c r="N35" s="13"/>
      <c r="O35" s="13"/>
    </row>
    <row r="36" spans="1:28" ht="30.75" customHeight="1" thickTop="1">
      <c r="A36" s="2"/>
      <c r="B36" s="2"/>
      <c r="C36" s="2"/>
      <c r="D36" s="2"/>
      <c r="E36" s="2"/>
      <c r="F36" s="2"/>
      <c r="G36" s="2"/>
      <c r="H36" s="2"/>
      <c r="I36" s="2"/>
      <c r="J36" s="2"/>
      <c r="K36" s="2"/>
      <c r="L36" s="2"/>
      <c r="M36" s="15"/>
      <c r="N36" s="13"/>
      <c r="O36" s="13"/>
    </row>
    <row r="37" spans="1:28" ht="30.75" customHeight="1">
      <c r="A37" s="2"/>
      <c r="B37" s="2"/>
      <c r="C37" s="2"/>
      <c r="D37" s="2"/>
      <c r="E37" s="2"/>
      <c r="F37" s="2"/>
      <c r="G37" s="2"/>
      <c r="H37" s="2"/>
      <c r="I37" s="2"/>
      <c r="J37" s="2"/>
      <c r="K37" s="2"/>
      <c r="L37" s="2"/>
      <c r="M37" s="15"/>
      <c r="N37" s="13"/>
      <c r="O37" s="13"/>
    </row>
    <row r="38" spans="1:28" ht="30.75" customHeight="1">
      <c r="A38" s="2"/>
      <c r="B38" s="2"/>
      <c r="C38" s="2"/>
      <c r="D38" s="2"/>
      <c r="E38" s="2"/>
      <c r="F38" s="2"/>
      <c r="G38" s="2"/>
      <c r="H38" s="2"/>
      <c r="I38" s="2"/>
      <c r="J38" s="2"/>
      <c r="K38" s="2"/>
      <c r="L38" s="2"/>
      <c r="M38" s="15"/>
      <c r="N38" s="13"/>
      <c r="O38" s="13"/>
    </row>
    <row r="39" spans="1:28" ht="24" customHeight="1">
      <c r="A39" s="17"/>
      <c r="B39" s="17"/>
      <c r="C39" s="17"/>
      <c r="D39" s="17"/>
      <c r="E39" s="20"/>
      <c r="F39" s="5"/>
      <c r="G39" s="5"/>
      <c r="H39" s="5"/>
      <c r="I39" s="5"/>
      <c r="J39" s="5"/>
      <c r="K39" s="18"/>
      <c r="L39" s="12"/>
      <c r="M39" s="10"/>
      <c r="N39" s="8"/>
    </row>
    <row r="40" spans="1:28" ht="14.25">
      <c r="A40" s="14"/>
      <c r="B40" s="14"/>
      <c r="C40" s="14"/>
      <c r="D40" s="14"/>
      <c r="E40" s="14"/>
      <c r="F40" s="14"/>
      <c r="G40" s="14"/>
      <c r="H40" s="14"/>
      <c r="I40" s="14"/>
      <c r="J40" s="14"/>
      <c r="K40" s="14"/>
      <c r="L40" s="14"/>
      <c r="M40" s="15"/>
      <c r="N40" s="13"/>
      <c r="O40" s="13"/>
      <c r="W40" s="2">
        <f>AB40</f>
        <v>0</v>
      </c>
      <c r="AB40" s="2">
        <f>IF(AH40="レ",SUM(③継続契約算出表!$K$9:$K$10),0)</f>
        <v>0</v>
      </c>
    </row>
    <row r="41" spans="1:28" ht="14.25">
      <c r="A41" s="14"/>
      <c r="B41" s="14"/>
      <c r="C41" s="14"/>
      <c r="D41" s="14"/>
      <c r="E41" s="14"/>
      <c r="F41" s="14"/>
      <c r="G41" s="14"/>
      <c r="H41" s="14"/>
      <c r="I41" s="14"/>
      <c r="J41" s="14"/>
      <c r="K41" s="14"/>
      <c r="L41" s="14"/>
      <c r="M41" s="15"/>
      <c r="N41" s="13"/>
      <c r="O41" s="13"/>
      <c r="W41" s="2">
        <f t="shared" ref="W41:W44" si="0">AB41</f>
        <v>0</v>
      </c>
      <c r="AB41" s="2">
        <f>IF(AH41="レ",SUM(③継続契約算出表!$K$9:$K$10),0)</f>
        <v>0</v>
      </c>
    </row>
    <row r="42" spans="1:28" ht="14.25">
      <c r="A42" s="14"/>
      <c r="B42" s="14"/>
      <c r="C42" s="14"/>
      <c r="D42" s="14"/>
      <c r="E42" s="14"/>
      <c r="F42" s="14"/>
      <c r="G42" s="14"/>
      <c r="H42" s="14"/>
      <c r="I42" s="14"/>
      <c r="J42" s="14"/>
      <c r="K42" s="14"/>
      <c r="L42" s="14"/>
      <c r="M42" s="15"/>
      <c r="N42" s="13"/>
      <c r="O42" s="13"/>
      <c r="W42" s="2">
        <f t="shared" si="0"/>
        <v>0</v>
      </c>
      <c r="AB42" s="2">
        <f>IF(AH42="レ",SUM(③継続契約算出表!$K$9:$K$10),0)</f>
        <v>0</v>
      </c>
    </row>
    <row r="43" spans="1:28" ht="14.25">
      <c r="A43" s="14"/>
      <c r="B43" s="14"/>
      <c r="C43" s="14"/>
      <c r="D43" s="14"/>
      <c r="E43" s="14"/>
      <c r="F43" s="14"/>
      <c r="G43" s="14"/>
      <c r="H43" s="14"/>
      <c r="I43" s="14"/>
      <c r="J43" s="14"/>
      <c r="K43" s="14"/>
      <c r="L43" s="14"/>
      <c r="M43" s="15"/>
      <c r="N43" s="13"/>
      <c r="O43" s="13"/>
      <c r="W43" s="2">
        <f t="shared" si="0"/>
        <v>0</v>
      </c>
      <c r="AB43" s="2">
        <f>IF(AH43="レ",SUM(③継続契約算出表!$K$9:$K$10),0)</f>
        <v>0</v>
      </c>
    </row>
    <row r="44" spans="1:28" ht="14.25">
      <c r="N44" s="13"/>
      <c r="O44" s="13"/>
      <c r="W44" s="2">
        <f t="shared" si="0"/>
        <v>0</v>
      </c>
      <c r="AB44" s="2">
        <f>IF(AH44="レ",SUM(③継続契約算出表!$K$9:$K$10),0)</f>
        <v>0</v>
      </c>
    </row>
    <row r="45" spans="1:28" ht="14.25">
      <c r="N45" s="13"/>
      <c r="O45" s="13"/>
      <c r="W45" s="2">
        <f>AB45</f>
        <v>0</v>
      </c>
      <c r="AB45" s="2">
        <f>IF(AH45="レ",③継続契約算出表!$K$12,0)</f>
        <v>0</v>
      </c>
    </row>
    <row r="46" spans="1:28">
      <c r="N46" s="8"/>
      <c r="O46" s="8"/>
      <c r="W46" s="2">
        <f t="shared" ref="W46:W49" si="1">AB46</f>
        <v>0</v>
      </c>
      <c r="AB46" s="2">
        <f>IF(AH46="レ",③継続契約算出表!$K$12,0)</f>
        <v>0</v>
      </c>
    </row>
    <row r="47" spans="1:28">
      <c r="N47" s="8"/>
      <c r="O47" s="8"/>
      <c r="W47" s="2">
        <f t="shared" si="1"/>
        <v>0</v>
      </c>
      <c r="AB47" s="2">
        <f>IF(AH47="レ",③継続契約算出表!$K$12,0)</f>
        <v>0</v>
      </c>
    </row>
    <row r="48" spans="1:28">
      <c r="N48" s="8"/>
      <c r="O48" s="8"/>
      <c r="W48" s="2">
        <f t="shared" si="1"/>
        <v>0</v>
      </c>
      <c r="AB48" s="2">
        <f>IF(AH48="レ",③継続契約算出表!$K$12,0)</f>
        <v>0</v>
      </c>
    </row>
    <row r="49" spans="14:28">
      <c r="N49" s="8"/>
      <c r="O49" s="8"/>
      <c r="W49" s="2">
        <f t="shared" si="1"/>
        <v>0</v>
      </c>
      <c r="AB49" s="2">
        <f>IF(AH49="レ",③継続契約算出表!$K$12,0)</f>
        <v>0</v>
      </c>
    </row>
    <row r="50" spans="14:28">
      <c r="N50" s="8"/>
      <c r="O50" s="8"/>
    </row>
    <row r="51" spans="14:28">
      <c r="N51" s="8"/>
      <c r="O51" s="8"/>
    </row>
  </sheetData>
  <mergeCells count="58">
    <mergeCell ref="A35:L35"/>
    <mergeCell ref="A4:B4"/>
    <mergeCell ref="A6:B6"/>
    <mergeCell ref="K2:L3"/>
    <mergeCell ref="B3:C3"/>
    <mergeCell ref="B2:C2"/>
    <mergeCell ref="D2:D3"/>
    <mergeCell ref="E2:J3"/>
    <mergeCell ref="I6:J6"/>
    <mergeCell ref="A23:C25"/>
    <mergeCell ref="C15:D15"/>
    <mergeCell ref="C16:D16"/>
    <mergeCell ref="A22:D22"/>
    <mergeCell ref="E22:J22"/>
    <mergeCell ref="K9:L9"/>
    <mergeCell ref="A31:D31"/>
    <mergeCell ref="M10:N10"/>
    <mergeCell ref="E25:J25"/>
    <mergeCell ref="H10:J10"/>
    <mergeCell ref="K22:L22"/>
    <mergeCell ref="A12:B14"/>
    <mergeCell ref="C14:D14"/>
    <mergeCell ref="H13:J13"/>
    <mergeCell ref="C12:D13"/>
    <mergeCell ref="H15:J15"/>
    <mergeCell ref="H16:J16"/>
    <mergeCell ref="E24:J24"/>
    <mergeCell ref="H12:J12"/>
    <mergeCell ref="A17:D17"/>
    <mergeCell ref="H17:J17"/>
    <mergeCell ref="H18:J18"/>
    <mergeCell ref="C18:D18"/>
    <mergeCell ref="E31:J31"/>
    <mergeCell ref="H33:I33"/>
    <mergeCell ref="E33:G33"/>
    <mergeCell ref="A33:B33"/>
    <mergeCell ref="J33:K33"/>
    <mergeCell ref="A29:A30"/>
    <mergeCell ref="B29:D29"/>
    <mergeCell ref="E29:J29"/>
    <mergeCell ref="B30:D30"/>
    <mergeCell ref="E30:J30"/>
    <mergeCell ref="A26:C28"/>
    <mergeCell ref="F4:L4"/>
    <mergeCell ref="A19:D19"/>
    <mergeCell ref="A11:B11"/>
    <mergeCell ref="A15:B16"/>
    <mergeCell ref="D23:D24"/>
    <mergeCell ref="D27:D28"/>
    <mergeCell ref="F6:G6"/>
    <mergeCell ref="A9:D9"/>
    <mergeCell ref="E9:J9"/>
    <mergeCell ref="E27:J27"/>
    <mergeCell ref="E28:J28"/>
    <mergeCell ref="H11:J11"/>
    <mergeCell ref="H14:J14"/>
    <mergeCell ref="E19:J19"/>
    <mergeCell ref="A10:D10"/>
  </mergeCells>
  <phoneticPr fontId="2"/>
  <dataValidations count="6">
    <dataValidation type="list" allowBlank="1" showInputMessage="1" showErrorMessage="1" sqref="D11" xr:uid="{00000000-0002-0000-0000-000000000000}">
      <formula1>"　,有,無"</formula1>
    </dataValidation>
    <dataValidation type="list" allowBlank="1" showInputMessage="1" showErrorMessage="1" sqref="H6" xr:uid="{595766E2-1137-445A-BC87-41CEC4EBEF30}">
      <formula1>" 　,1,2"</formula1>
    </dataValidation>
    <dataValidation type="list" allowBlank="1" showInputMessage="1" showErrorMessage="1" sqref="D27:D28 D25" xr:uid="{65012FB6-ADD9-41F5-B677-BC7CC1073ADD}">
      <formula1>"　,1,2"</formula1>
    </dataValidation>
    <dataValidation type="list" allowBlank="1" showInputMessage="1" showErrorMessage="1" sqref="C14:D14" xr:uid="{56D11B5F-46B3-4B4D-A2AA-13200A6B7CE2}">
      <formula1>"　,1,2,3"</formula1>
    </dataValidation>
    <dataValidation type="whole" allowBlank="1" showInputMessage="1" showErrorMessage="1" sqref="C16:D16" xr:uid="{0EEC34DD-7E16-4B3C-A8ED-3DF4D36A3C70}">
      <formula1>0</formula1>
      <formula2>50</formula2>
    </dataValidation>
    <dataValidation type="list" showInputMessage="1" showErrorMessage="1" sqref="C18:D18" xr:uid="{864413A7-2900-481F-A9EE-DA8567173973}">
      <formula1>"DCTあり,なし,　"</formula1>
    </dataValidation>
  </dataValidations>
  <pageMargins left="0.70866141732283472" right="0.70866141732283472" top="0.55118110236220474" bottom="0.19685039370078741" header="0.31496062992125984" footer="0.31496062992125984"/>
  <pageSetup paperSize="9" scale="65" fitToHeight="0" orientation="portrait"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P42"/>
  <sheetViews>
    <sheetView view="pageBreakPreview" topLeftCell="A12" zoomScale="70" zoomScaleNormal="85" zoomScaleSheetLayoutView="70" workbookViewId="0">
      <selection activeCell="J36" sqref="J36"/>
    </sheetView>
  </sheetViews>
  <sheetFormatPr defaultColWidth="9" defaultRowHeight="13.5"/>
  <cols>
    <col min="1" max="1" width="13" style="1" customWidth="1"/>
    <col min="2" max="2" width="14.5" style="1" customWidth="1"/>
    <col min="3" max="3" width="9.5" style="1" customWidth="1"/>
    <col min="4" max="4" width="11.125" style="1" customWidth="1"/>
    <col min="5" max="5" width="13.625" style="1" customWidth="1"/>
    <col min="6" max="6" width="11.125" style="1" customWidth="1"/>
    <col min="7" max="7" width="9.25" style="1" customWidth="1"/>
    <col min="8" max="8" width="10.5" style="1" customWidth="1"/>
    <col min="9" max="10" width="9.625" style="1" customWidth="1"/>
    <col min="11" max="11" width="14.5" style="1" customWidth="1"/>
    <col min="12" max="12" width="6.75" style="1" bestFit="1" customWidth="1"/>
    <col min="13" max="16384" width="9" style="2"/>
  </cols>
  <sheetData>
    <row r="1" spans="1:16" ht="26.25" customHeight="1">
      <c r="A1" s="221" t="s">
        <v>123</v>
      </c>
      <c r="L1" s="52"/>
    </row>
    <row r="2" spans="1:16" ht="36" customHeight="1">
      <c r="A2" s="43" t="s">
        <v>0</v>
      </c>
      <c r="B2" s="554"/>
      <c r="C2" s="555"/>
      <c r="D2" s="531" t="s">
        <v>142</v>
      </c>
      <c r="E2" s="527"/>
      <c r="F2" s="527"/>
      <c r="G2" s="527">
        <f>IF(⑤カルテ閲覧のみの契約算出表!G2=" ","",⑤カルテ閲覧のみの契約算出表!G2)</f>
        <v>0</v>
      </c>
      <c r="H2" s="527"/>
      <c r="I2" s="527">
        <f>IF(⑤カルテ閲覧のみの契約算出表!I2=" ","",⑤カルテ閲覧のみの契約算出表!I2)</f>
        <v>0</v>
      </c>
      <c r="J2" s="527"/>
      <c r="K2" s="527" t="s">
        <v>1</v>
      </c>
      <c r="L2" s="527"/>
      <c r="M2" s="2" t="s">
        <v>102</v>
      </c>
      <c r="N2" s="93">
        <f>B2</f>
        <v>0</v>
      </c>
    </row>
    <row r="3" spans="1:16" ht="45.75" customHeight="1" thickBot="1">
      <c r="A3" s="44" t="s">
        <v>143</v>
      </c>
      <c r="B3" s="556"/>
      <c r="C3" s="555"/>
      <c r="D3" s="532"/>
      <c r="E3" s="527">
        <f>IF(⑤カルテ閲覧のみの契約算出表!E3=" ","",⑤カルテ閲覧のみの契約算出表!E3)</f>
        <v>0</v>
      </c>
      <c r="F3" s="527"/>
      <c r="G3" s="527">
        <f>IF(⑤カルテ閲覧のみの契約算出表!G3=" ","",⑤カルテ閲覧のみの契約算出表!G3)</f>
        <v>0</v>
      </c>
      <c r="H3" s="527"/>
      <c r="I3" s="527">
        <f>IF(⑤カルテ閲覧のみの契約算出表!I3=" ","",⑤カルテ閲覧のみの契約算出表!I3)</f>
        <v>0</v>
      </c>
      <c r="J3" s="527"/>
      <c r="K3" s="527"/>
      <c r="L3" s="527"/>
      <c r="M3" s="96" t="s">
        <v>49</v>
      </c>
      <c r="N3" s="2">
        <f>B3</f>
        <v>0</v>
      </c>
    </row>
    <row r="4" spans="1:16" ht="27.75" customHeight="1" thickBot="1">
      <c r="A4" s="524" t="s">
        <v>221</v>
      </c>
      <c r="B4" s="525"/>
      <c r="C4" s="206"/>
      <c r="D4" s="69" t="s">
        <v>2</v>
      </c>
      <c r="E4" s="211" t="s">
        <v>3</v>
      </c>
      <c r="F4" s="551" t="s">
        <v>174</v>
      </c>
      <c r="G4" s="552"/>
      <c r="H4" s="552"/>
      <c r="I4" s="552"/>
      <c r="J4" s="552"/>
      <c r="K4" s="552"/>
      <c r="L4" s="553"/>
      <c r="M4" s="4" t="s">
        <v>50</v>
      </c>
      <c r="N4" s="5">
        <f>E2</f>
        <v>0</v>
      </c>
      <c r="O4" s="5"/>
      <c r="P4" s="6"/>
    </row>
    <row r="5" spans="1:16" ht="15.6" customHeight="1" thickBot="1">
      <c r="A5" s="29"/>
      <c r="B5" s="20"/>
      <c r="C5" s="97"/>
      <c r="D5" s="20"/>
      <c r="E5" s="23"/>
      <c r="F5" s="33"/>
      <c r="G5" s="34"/>
      <c r="H5" s="34"/>
      <c r="I5" s="34"/>
      <c r="J5" s="34"/>
      <c r="K5"/>
      <c r="L5"/>
      <c r="M5" s="4"/>
      <c r="N5" s="5"/>
      <c r="O5" s="5"/>
    </row>
    <row r="6" spans="1:16" ht="27.6" customHeight="1" thickBot="1">
      <c r="A6" s="29"/>
      <c r="B6" s="45"/>
      <c r="C6" s="97"/>
      <c r="D6" s="20"/>
      <c r="E6" s="23"/>
      <c r="F6" s="467" t="s">
        <v>159</v>
      </c>
      <c r="G6" s="468"/>
      <c r="H6" s="234">
        <v>1</v>
      </c>
      <c r="I6" s="533" t="s">
        <v>150</v>
      </c>
      <c r="J6" s="534"/>
      <c r="K6"/>
      <c r="L6"/>
      <c r="M6" s="4"/>
      <c r="N6" s="5"/>
      <c r="O6" s="5"/>
      <c r="P6" s="6"/>
    </row>
    <row r="7" spans="1:16" ht="15.6" customHeight="1">
      <c r="A7" s="201" t="s">
        <v>224</v>
      </c>
      <c r="B7" s="2"/>
      <c r="C7" s="20"/>
      <c r="D7" s="20"/>
      <c r="E7" s="23"/>
      <c r="F7" s="31"/>
      <c r="G7"/>
      <c r="H7"/>
      <c r="I7"/>
      <c r="J7"/>
      <c r="L7" s="3"/>
      <c r="M7" s="4"/>
      <c r="N7" s="5"/>
      <c r="O7" s="5"/>
      <c r="P7" s="6"/>
    </row>
    <row r="8" spans="1:16" ht="18" customHeight="1">
      <c r="A8" s="469" t="s">
        <v>128</v>
      </c>
      <c r="B8" s="469"/>
      <c r="C8" s="469"/>
      <c r="D8" s="469"/>
      <c r="E8" s="469" t="s">
        <v>4</v>
      </c>
      <c r="F8" s="469"/>
      <c r="G8" s="469"/>
      <c r="H8" s="469"/>
      <c r="I8" s="469"/>
      <c r="J8" s="469"/>
      <c r="K8" s="469" t="s">
        <v>5</v>
      </c>
      <c r="L8" s="469"/>
      <c r="M8" s="7"/>
    </row>
    <row r="9" spans="1:16" ht="27.75" customHeight="1" thickBot="1">
      <c r="A9" s="545" t="s">
        <v>200</v>
      </c>
      <c r="B9" s="546"/>
      <c r="C9" s="546"/>
      <c r="D9" s="275" t="s">
        <v>201</v>
      </c>
      <c r="E9" s="557" t="s">
        <v>8</v>
      </c>
      <c r="F9" s="559" t="s">
        <v>151</v>
      </c>
      <c r="G9" s="560"/>
      <c r="H9" s="51">
        <v>64000</v>
      </c>
      <c r="I9" s="16" t="s">
        <v>16</v>
      </c>
      <c r="J9" s="40"/>
      <c r="K9" s="51">
        <f>IF($D$10=1,H9,0)</f>
        <v>64000</v>
      </c>
      <c r="L9" s="41" t="s">
        <v>6</v>
      </c>
      <c r="M9" s="7"/>
    </row>
    <row r="10" spans="1:16" ht="22.5" customHeight="1" thickBot="1">
      <c r="A10" s="547"/>
      <c r="B10" s="548"/>
      <c r="C10" s="548"/>
      <c r="D10" s="234">
        <v>1</v>
      </c>
      <c r="E10" s="558"/>
      <c r="F10" s="559" t="s">
        <v>152</v>
      </c>
      <c r="G10" s="560"/>
      <c r="H10" s="54">
        <v>32000</v>
      </c>
      <c r="I10" s="50" t="s">
        <v>6</v>
      </c>
      <c r="J10" s="16"/>
      <c r="K10" s="51">
        <f>IF($D$10=2,H10,0)</f>
        <v>0</v>
      </c>
      <c r="L10" s="41" t="s">
        <v>6</v>
      </c>
      <c r="M10" s="138">
        <f>K9+K10</f>
        <v>64000</v>
      </c>
      <c r="O10" s="8"/>
    </row>
    <row r="11" spans="1:16" ht="34.5" customHeight="1" thickBot="1">
      <c r="A11" s="474" t="s">
        <v>205</v>
      </c>
      <c r="B11" s="550"/>
      <c r="C11" s="550"/>
      <c r="D11" s="256"/>
      <c r="E11" s="163"/>
      <c r="F11" s="207" t="s">
        <v>18</v>
      </c>
      <c r="G11" s="231" t="s">
        <v>90</v>
      </c>
      <c r="H11" s="246"/>
      <c r="I11" s="247"/>
      <c r="J11" s="248"/>
      <c r="K11" s="246"/>
      <c r="L11" s="208"/>
      <c r="M11" s="22"/>
      <c r="O11" s="8"/>
    </row>
    <row r="12" spans="1:16" ht="34.5" customHeight="1">
      <c r="A12" s="516" t="s">
        <v>191</v>
      </c>
      <c r="B12" s="517"/>
      <c r="C12" s="517"/>
      <c r="D12" s="518"/>
      <c r="E12" s="163" t="s">
        <v>8</v>
      </c>
      <c r="F12" s="66">
        <v>120000</v>
      </c>
      <c r="G12" s="50" t="s">
        <v>6</v>
      </c>
      <c r="H12" s="549"/>
      <c r="I12" s="549"/>
      <c r="J12" s="549"/>
      <c r="K12" s="51">
        <f>IF(OR($H$6=1,$H$6=2),F12,0)</f>
        <v>120000</v>
      </c>
      <c r="L12" s="41" t="s">
        <v>16</v>
      </c>
      <c r="M12" s="22"/>
      <c r="O12" s="8"/>
    </row>
    <row r="13" spans="1:16" ht="26.25" customHeight="1">
      <c r="A13" s="561" t="s">
        <v>149</v>
      </c>
      <c r="B13" s="561"/>
      <c r="C13" s="561"/>
      <c r="D13" s="561"/>
      <c r="E13" s="454" t="s">
        <v>160</v>
      </c>
      <c r="F13" s="479"/>
      <c r="G13" s="479"/>
      <c r="H13" s="479"/>
      <c r="I13" s="479"/>
      <c r="J13" s="480"/>
      <c r="K13" s="42">
        <f>SUM(K9:K12)</f>
        <v>184000</v>
      </c>
      <c r="L13" s="208" t="s">
        <v>6</v>
      </c>
      <c r="M13" s="22"/>
      <c r="O13" s="8"/>
    </row>
    <row r="14" spans="1:16">
      <c r="A14" s="101"/>
      <c r="B14" s="101"/>
      <c r="C14" s="102"/>
      <c r="D14" s="103"/>
      <c r="E14" s="104"/>
      <c r="F14" s="104"/>
      <c r="G14" s="104"/>
      <c r="H14" s="102"/>
      <c r="I14" s="105"/>
      <c r="J14" s="99"/>
      <c r="K14" s="28"/>
      <c r="L14" s="100"/>
      <c r="M14" s="22"/>
      <c r="O14" s="8"/>
    </row>
    <row r="15" spans="1:16" s="38" customFormat="1" ht="28.5" customHeight="1">
      <c r="A15" s="562" t="s">
        <v>228</v>
      </c>
      <c r="B15" s="562"/>
      <c r="C15" s="562"/>
      <c r="D15" s="562"/>
      <c r="E15" s="562"/>
      <c r="F15" s="562"/>
      <c r="G15" s="562"/>
      <c r="H15" s="562"/>
      <c r="I15" s="562"/>
      <c r="J15" s="562"/>
      <c r="K15" s="562"/>
      <c r="L15" s="562"/>
      <c r="M15" s="37"/>
      <c r="O15" s="8"/>
    </row>
    <row r="16" spans="1:16" ht="18.75" customHeight="1" thickBot="1">
      <c r="A16" s="469" t="s">
        <v>121</v>
      </c>
      <c r="B16" s="469"/>
      <c r="C16" s="469"/>
      <c r="D16" s="469"/>
      <c r="E16" s="469" t="s">
        <v>4</v>
      </c>
      <c r="F16" s="469"/>
      <c r="G16" s="469"/>
      <c r="H16" s="469"/>
      <c r="I16" s="469"/>
      <c r="J16" s="469"/>
      <c r="K16" s="469" t="s">
        <v>5</v>
      </c>
      <c r="L16" s="469"/>
      <c r="M16" s="22"/>
      <c r="O16" s="8"/>
    </row>
    <row r="17" spans="1:15" ht="27.75" customHeight="1" thickBot="1">
      <c r="A17" s="267"/>
      <c r="B17" s="268"/>
      <c r="C17" s="268"/>
      <c r="D17" s="268"/>
      <c r="E17" s="203" t="s">
        <v>217</v>
      </c>
      <c r="F17" s="98"/>
      <c r="G17" s="203" t="s">
        <v>218</v>
      </c>
      <c r="H17" s="98"/>
      <c r="I17" s="203" t="s">
        <v>219</v>
      </c>
      <c r="J17" s="98"/>
      <c r="K17" s="566"/>
      <c r="L17" s="567"/>
      <c r="M17" s="22"/>
      <c r="O17" s="8"/>
    </row>
    <row r="18" spans="1:15" ht="19.5" customHeight="1">
      <c r="A18" s="269" t="s">
        <v>213</v>
      </c>
      <c r="B18" s="270"/>
      <c r="C18" s="270"/>
      <c r="D18" s="270"/>
      <c r="E18" s="568" t="s">
        <v>229</v>
      </c>
      <c r="F18" s="568"/>
      <c r="G18" s="568"/>
      <c r="H18" s="568"/>
      <c r="I18" s="568"/>
      <c r="J18" s="568"/>
      <c r="K18" s="51" t="str">
        <f>IF(D20="1（治験）",F17*257000,IF(D20="2（製販後）",F17*171000,IF(D20="3（拡大治験）",0,"-")))</f>
        <v>-</v>
      </c>
      <c r="L18" s="46" t="s">
        <v>6</v>
      </c>
      <c r="M18" s="22"/>
      <c r="O18" s="8"/>
    </row>
    <row r="19" spans="1:15" ht="19.5" customHeight="1" thickBot="1">
      <c r="A19" s="271"/>
      <c r="B19" s="272"/>
      <c r="C19" s="272"/>
      <c r="D19" s="274" t="s">
        <v>227</v>
      </c>
      <c r="E19" s="568" t="s">
        <v>225</v>
      </c>
      <c r="F19" s="568"/>
      <c r="G19" s="568"/>
      <c r="H19" s="568"/>
      <c r="I19" s="568"/>
      <c r="J19" s="568"/>
      <c r="K19" s="51" t="str">
        <f>IF(D20="1（治験）",H17*100000,IF(D20="2（製販後）",H17*67000,IF(D20="3（拡大治験）",0,"-")))</f>
        <v>-</v>
      </c>
      <c r="L19" s="46" t="s">
        <v>6</v>
      </c>
      <c r="M19" s="22"/>
      <c r="O19" s="8"/>
    </row>
    <row r="20" spans="1:15" ht="19.5" customHeight="1" thickBot="1">
      <c r="A20" s="271"/>
      <c r="B20" s="272"/>
      <c r="C20" s="272"/>
      <c r="D20" s="273"/>
      <c r="E20" s="568" t="s">
        <v>226</v>
      </c>
      <c r="F20" s="568"/>
      <c r="G20" s="568"/>
      <c r="H20" s="568"/>
      <c r="I20" s="568"/>
      <c r="J20" s="568"/>
      <c r="K20" s="51" t="str">
        <f>IF(D20="1（治験）",J17*22000,IF(D20="2（製販後）",J17*15000,IF(D20="3（拡大治験）",0,"-")))</f>
        <v>-</v>
      </c>
      <c r="L20" s="46" t="s">
        <v>6</v>
      </c>
      <c r="M20" s="22"/>
      <c r="O20" s="8"/>
    </row>
    <row r="21" spans="1:15" ht="32.450000000000003" customHeight="1">
      <c r="A21" s="569" t="s">
        <v>220</v>
      </c>
      <c r="B21" s="570"/>
      <c r="C21" s="570"/>
      <c r="D21" s="571"/>
      <c r="E21" s="454" t="s">
        <v>160</v>
      </c>
      <c r="F21" s="479"/>
      <c r="G21" s="479"/>
      <c r="H21" s="479"/>
      <c r="I21" s="479"/>
      <c r="J21" s="480"/>
      <c r="K21" s="42">
        <f>SUM(K18:K20)</f>
        <v>0</v>
      </c>
      <c r="L21" s="209" t="s">
        <v>6</v>
      </c>
      <c r="M21" s="9"/>
      <c r="N21" s="10"/>
      <c r="O21" s="8"/>
    </row>
    <row r="22" spans="1:15">
      <c r="A22" s="24"/>
      <c r="B22" s="24"/>
      <c r="C22" s="24"/>
      <c r="D22" s="24"/>
      <c r="E22" s="25"/>
      <c r="F22" s="26"/>
      <c r="G22" s="26"/>
      <c r="H22" s="26"/>
      <c r="I22" s="26"/>
      <c r="J22" s="26"/>
      <c r="K22" s="28"/>
      <c r="L22" s="27"/>
      <c r="N22" s="8"/>
      <c r="O22" s="8"/>
    </row>
    <row r="23" spans="1:15" s="195" customFormat="1" ht="23.25" customHeight="1">
      <c r="A23" s="45" t="s">
        <v>231</v>
      </c>
      <c r="B23" s="45"/>
      <c r="C23" s="191"/>
      <c r="D23" s="191"/>
      <c r="E23" s="191"/>
      <c r="F23" s="191"/>
      <c r="G23" s="191"/>
      <c r="H23" s="191"/>
      <c r="I23" s="191"/>
      <c r="J23" s="191"/>
      <c r="K23" s="19"/>
      <c r="L23" s="192"/>
      <c r="M23" s="193"/>
      <c r="N23" s="194"/>
      <c r="O23" s="194"/>
    </row>
    <row r="24" spans="1:15" ht="18" customHeight="1" thickBot="1">
      <c r="A24" s="469" t="s">
        <v>121</v>
      </c>
      <c r="B24" s="469"/>
      <c r="C24" s="469"/>
      <c r="D24" s="469"/>
      <c r="E24" s="469" t="s">
        <v>4</v>
      </c>
      <c r="F24" s="469"/>
      <c r="G24" s="469"/>
      <c r="H24" s="469"/>
      <c r="I24" s="469"/>
      <c r="J24" s="469"/>
      <c r="K24" s="469" t="s">
        <v>5</v>
      </c>
      <c r="L24" s="469"/>
      <c r="M24" s="7"/>
    </row>
    <row r="25" spans="1:15" ht="30" customHeight="1" thickBot="1">
      <c r="A25" s="535" t="s">
        <v>249</v>
      </c>
      <c r="B25" s="536"/>
      <c r="C25" s="537"/>
      <c r="D25" s="463" t="s">
        <v>182</v>
      </c>
      <c r="E25" s="94" t="s">
        <v>7</v>
      </c>
      <c r="F25" s="71"/>
      <c r="G25" s="225"/>
      <c r="H25" s="226"/>
      <c r="J25" s="67"/>
      <c r="K25" s="68"/>
      <c r="L25" s="238"/>
      <c r="M25" s="9"/>
      <c r="N25" s="10"/>
      <c r="O25" s="11"/>
    </row>
    <row r="26" spans="1:15" ht="29.25" customHeight="1" thickBot="1">
      <c r="A26" s="538"/>
      <c r="B26" s="539"/>
      <c r="C26" s="540"/>
      <c r="D26" s="464"/>
      <c r="E26" s="470" t="s">
        <v>202</v>
      </c>
      <c r="F26" s="471"/>
      <c r="G26" s="470"/>
      <c r="H26" s="470"/>
      <c r="I26" s="470"/>
      <c r="J26" s="472"/>
      <c r="K26" s="51">
        <f>IF(D27=1,$F$25*3000,0)</f>
        <v>0</v>
      </c>
      <c r="L26" s="239" t="s">
        <v>12</v>
      </c>
      <c r="M26" s="224" t="str">
        <f>IFERROR(K26+#REF!+K27,"-")</f>
        <v>-</v>
      </c>
      <c r="N26" s="10"/>
      <c r="O26" s="8"/>
    </row>
    <row r="27" spans="1:15" ht="29.25" customHeight="1" thickBot="1">
      <c r="A27" s="541"/>
      <c r="B27" s="542"/>
      <c r="C27" s="542"/>
      <c r="D27" s="249"/>
      <c r="E27" s="499"/>
      <c r="F27" s="484"/>
      <c r="G27" s="473"/>
      <c r="H27" s="473"/>
      <c r="I27" s="473"/>
      <c r="J27" s="473"/>
      <c r="K27" s="246"/>
      <c r="L27" s="241"/>
      <c r="M27" s="9"/>
      <c r="N27" s="10"/>
      <c r="O27" s="8"/>
    </row>
    <row r="28" spans="1:15" ht="31.5" customHeight="1" thickBot="1">
      <c r="A28" s="445" t="s">
        <v>246</v>
      </c>
      <c r="B28" s="446"/>
      <c r="C28" s="446"/>
      <c r="D28" s="141" t="s">
        <v>183</v>
      </c>
      <c r="E28" s="212" t="s">
        <v>7</v>
      </c>
      <c r="F28" s="71"/>
      <c r="G28" s="227"/>
      <c r="H28" s="228"/>
      <c r="J28" s="67"/>
      <c r="K28" s="146"/>
      <c r="L28" s="239"/>
      <c r="M28" s="9"/>
      <c r="N28" s="10"/>
      <c r="O28" s="8"/>
    </row>
    <row r="29" spans="1:15" ht="30.75" customHeight="1">
      <c r="A29" s="447"/>
      <c r="B29" s="448"/>
      <c r="C29" s="448"/>
      <c r="D29" s="465"/>
      <c r="E29" s="470" t="s">
        <v>203</v>
      </c>
      <c r="F29" s="471"/>
      <c r="G29" s="470"/>
      <c r="H29" s="470"/>
      <c r="I29" s="470"/>
      <c r="J29" s="472"/>
      <c r="K29" s="51">
        <f>IF(D29=1,$F$28*600,0)</f>
        <v>0</v>
      </c>
      <c r="L29" s="240" t="s">
        <v>12</v>
      </c>
      <c r="M29" s="112">
        <f>IFERROR(K29+K30,"-")</f>
        <v>0</v>
      </c>
      <c r="N29" s="10"/>
      <c r="O29" s="8"/>
    </row>
    <row r="30" spans="1:15" ht="30.75" customHeight="1" thickBot="1">
      <c r="A30" s="449"/>
      <c r="B30" s="450"/>
      <c r="C30" s="450"/>
      <c r="D30" s="466"/>
      <c r="E30" s="473"/>
      <c r="F30" s="473"/>
      <c r="G30" s="473"/>
      <c r="H30" s="473"/>
      <c r="I30" s="473"/>
      <c r="J30" s="474"/>
      <c r="K30" s="246"/>
      <c r="L30" s="241"/>
      <c r="M30" s="9"/>
      <c r="N30" s="10"/>
      <c r="O30" s="8"/>
    </row>
    <row r="31" spans="1:15" ht="36" customHeight="1">
      <c r="A31" s="484" t="s">
        <v>241</v>
      </c>
      <c r="B31" s="473" t="s">
        <v>153</v>
      </c>
      <c r="C31" s="473"/>
      <c r="D31" s="473"/>
      <c r="E31" s="486" t="s">
        <v>204</v>
      </c>
      <c r="F31" s="486"/>
      <c r="G31" s="486"/>
      <c r="H31" s="486"/>
      <c r="I31" s="486"/>
      <c r="J31" s="487"/>
      <c r="K31" s="51">
        <f>IF(H6=1,($F$25)*1800,0)</f>
        <v>0</v>
      </c>
      <c r="L31" s="240" t="s">
        <v>12</v>
      </c>
      <c r="M31" s="112">
        <f>IFERROR(K31+K32,"-")</f>
        <v>0</v>
      </c>
      <c r="N31" s="10"/>
      <c r="O31" s="8"/>
    </row>
    <row r="32" spans="1:15" ht="36" customHeight="1">
      <c r="A32" s="485"/>
      <c r="B32" s="473" t="s">
        <v>154</v>
      </c>
      <c r="C32" s="473"/>
      <c r="D32" s="473"/>
      <c r="E32" s="488"/>
      <c r="F32" s="488"/>
      <c r="G32" s="488"/>
      <c r="H32" s="488"/>
      <c r="I32" s="488"/>
      <c r="J32" s="489"/>
      <c r="K32" s="246"/>
      <c r="L32" s="241"/>
      <c r="M32" s="9"/>
      <c r="N32" s="10"/>
      <c r="O32" s="8"/>
    </row>
    <row r="33" spans="1:15" ht="34.9" customHeight="1">
      <c r="A33" s="454" t="s">
        <v>232</v>
      </c>
      <c r="B33" s="455"/>
      <c r="C33" s="455"/>
      <c r="D33" s="456"/>
      <c r="E33" s="454" t="s">
        <v>160</v>
      </c>
      <c r="F33" s="479"/>
      <c r="G33" s="479"/>
      <c r="H33" s="479"/>
      <c r="I33" s="479"/>
      <c r="J33" s="480"/>
      <c r="K33" s="42">
        <f>SUM(K26:K32)</f>
        <v>0</v>
      </c>
      <c r="L33" s="241" t="s">
        <v>12</v>
      </c>
      <c r="M33" s="9"/>
      <c r="N33" s="10"/>
      <c r="O33" s="8"/>
    </row>
    <row r="34" spans="1:15" ht="28.5" customHeight="1" thickBot="1">
      <c r="A34" s="24"/>
      <c r="B34" s="24"/>
      <c r="C34" s="24"/>
      <c r="D34" s="24"/>
      <c r="E34" s="25"/>
      <c r="F34" s="26"/>
      <c r="G34" s="26"/>
      <c r="H34" s="26"/>
      <c r="I34" s="26"/>
      <c r="J34" s="26"/>
      <c r="K34" s="28"/>
      <c r="L34" s="27"/>
      <c r="M34" s="9"/>
      <c r="N34" s="10"/>
      <c r="O34" s="8"/>
    </row>
    <row r="35" spans="1:15" ht="28.5" customHeight="1" thickBot="1">
      <c r="A35" s="495" t="s">
        <v>155</v>
      </c>
      <c r="B35" s="494"/>
      <c r="C35" s="72"/>
      <c r="D35" s="233" t="s">
        <v>13</v>
      </c>
      <c r="E35" s="492" t="s">
        <v>122</v>
      </c>
      <c r="F35" s="493"/>
      <c r="G35" s="494"/>
      <c r="H35" s="490" t="s">
        <v>9</v>
      </c>
      <c r="I35" s="491"/>
      <c r="J35" s="496">
        <f>IFERROR(K13+K21+C35*K33,"0")</f>
        <v>184000</v>
      </c>
      <c r="K35" s="496"/>
      <c r="L35" s="210" t="s">
        <v>6</v>
      </c>
      <c r="M35" s="9"/>
      <c r="N35" s="10"/>
      <c r="O35" s="8"/>
    </row>
    <row r="36" spans="1:15" ht="24" customHeight="1" thickBot="1">
      <c r="A36" s="20"/>
      <c r="B36" s="2"/>
      <c r="C36" s="2"/>
      <c r="D36" s="2"/>
      <c r="E36" s="2"/>
      <c r="F36" s="23"/>
      <c r="G36" s="2"/>
      <c r="H36" s="39"/>
      <c r="I36"/>
      <c r="J36" s="32"/>
      <c r="K36"/>
      <c r="L36" s="12"/>
      <c r="N36" s="8"/>
      <c r="O36" s="8"/>
    </row>
    <row r="37" spans="1:15" ht="29.25" customHeight="1" thickTop="1" thickBot="1">
      <c r="A37" s="563" t="s">
        <v>162</v>
      </c>
      <c r="B37" s="564"/>
      <c r="C37" s="564"/>
      <c r="D37" s="564"/>
      <c r="E37" s="564"/>
      <c r="F37" s="564"/>
      <c r="G37" s="564"/>
      <c r="H37" s="564"/>
      <c r="I37" s="564"/>
      <c r="J37" s="564"/>
      <c r="K37" s="564"/>
      <c r="L37" s="565"/>
      <c r="N37" s="8"/>
      <c r="O37" s="8"/>
    </row>
    <row r="38" spans="1:15" ht="14.25" thickTop="1">
      <c r="A38" s="14"/>
      <c r="B38" s="17"/>
      <c r="C38" s="14"/>
      <c r="D38" s="14"/>
      <c r="E38" s="14"/>
      <c r="F38" s="14"/>
      <c r="G38" s="14"/>
      <c r="H38" s="14"/>
      <c r="I38" s="14"/>
      <c r="J38" s="14"/>
      <c r="K38" s="14"/>
      <c r="L38" s="14"/>
    </row>
    <row r="39" spans="1:15">
      <c r="A39" s="14"/>
      <c r="B39" s="14"/>
      <c r="C39" s="14"/>
      <c r="D39" s="14"/>
      <c r="E39" s="14"/>
      <c r="F39" s="14"/>
      <c r="G39" s="14"/>
      <c r="H39" s="14"/>
      <c r="I39" s="14"/>
      <c r="J39" s="14"/>
      <c r="K39" s="14"/>
      <c r="L39" s="14"/>
    </row>
    <row r="40" spans="1:15">
      <c r="A40" s="14"/>
      <c r="B40" s="14"/>
      <c r="C40" s="14"/>
      <c r="D40" s="14"/>
      <c r="E40" s="14"/>
      <c r="F40" s="14"/>
      <c r="G40" s="14"/>
      <c r="H40" s="14"/>
      <c r="I40" s="14"/>
      <c r="J40" s="14"/>
      <c r="K40" s="14"/>
      <c r="L40" s="14"/>
    </row>
    <row r="41" spans="1:15">
      <c r="A41" s="14"/>
      <c r="B41" s="14"/>
      <c r="C41" s="14"/>
      <c r="D41" s="14"/>
      <c r="E41" s="14"/>
      <c r="F41" s="14"/>
      <c r="G41" s="14"/>
      <c r="H41" s="14"/>
      <c r="I41" s="14"/>
      <c r="J41" s="14"/>
      <c r="K41" s="14"/>
      <c r="L41" s="14"/>
    </row>
    <row r="42" spans="1:15">
      <c r="B42" s="14"/>
    </row>
  </sheetData>
  <mergeCells count="54">
    <mergeCell ref="A37:L37"/>
    <mergeCell ref="K17:L17"/>
    <mergeCell ref="E18:J18"/>
    <mergeCell ref="E19:J19"/>
    <mergeCell ref="E20:J20"/>
    <mergeCell ref="A21:D21"/>
    <mergeCell ref="A24:D24"/>
    <mergeCell ref="E24:J24"/>
    <mergeCell ref="K24:L24"/>
    <mergeCell ref="A25:C27"/>
    <mergeCell ref="D25:D26"/>
    <mergeCell ref="E26:J26"/>
    <mergeCell ref="E27:J27"/>
    <mergeCell ref="A28:C30"/>
    <mergeCell ref="D29:D30"/>
    <mergeCell ref="E29:J29"/>
    <mergeCell ref="K8:L8"/>
    <mergeCell ref="E9:E10"/>
    <mergeCell ref="F9:G9"/>
    <mergeCell ref="F10:G10"/>
    <mergeCell ref="A16:D16"/>
    <mergeCell ref="E16:J16"/>
    <mergeCell ref="K16:L16"/>
    <mergeCell ref="A13:D13"/>
    <mergeCell ref="E13:J13"/>
    <mergeCell ref="A15:L15"/>
    <mergeCell ref="A4:B4"/>
    <mergeCell ref="F4:L4"/>
    <mergeCell ref="B2:C2"/>
    <mergeCell ref="D2:D3"/>
    <mergeCell ref="E2:J3"/>
    <mergeCell ref="K2:L3"/>
    <mergeCell ref="B3:C3"/>
    <mergeCell ref="F6:G6"/>
    <mergeCell ref="A9:C10"/>
    <mergeCell ref="A8:D8"/>
    <mergeCell ref="E8:J8"/>
    <mergeCell ref="E21:J21"/>
    <mergeCell ref="A12:D12"/>
    <mergeCell ref="H12:J12"/>
    <mergeCell ref="I6:J6"/>
    <mergeCell ref="A11:C11"/>
    <mergeCell ref="E30:J30"/>
    <mergeCell ref="A31:A32"/>
    <mergeCell ref="B31:D31"/>
    <mergeCell ref="E31:J31"/>
    <mergeCell ref="B32:D32"/>
    <mergeCell ref="E32:J32"/>
    <mergeCell ref="A33:D33"/>
    <mergeCell ref="E33:J33"/>
    <mergeCell ref="A35:B35"/>
    <mergeCell ref="E35:G35"/>
    <mergeCell ref="H35:I35"/>
    <mergeCell ref="J35:K35"/>
  </mergeCells>
  <phoneticPr fontId="2"/>
  <dataValidations count="4">
    <dataValidation type="list" allowBlank="1" showInputMessage="1" showErrorMessage="1" sqref="G11" xr:uid="{00000000-0002-0000-0100-000000000000}">
      <formula1>" 　,有,無"</formula1>
    </dataValidation>
    <dataValidation type="list" allowBlank="1" showInputMessage="1" showErrorMessage="1" sqref="H6 D10" xr:uid="{CC2A997D-6A50-4E07-8005-F1F489548E5C}">
      <formula1>" 　,1,2"</formula1>
    </dataValidation>
    <dataValidation type="list" allowBlank="1" showInputMessage="1" showErrorMessage="1" sqref="D20" xr:uid="{61476CE4-9101-404F-ABB8-77C175C61FE2}">
      <formula1>" 　,1（治験）,2（製販後）,3（拡大治験）"</formula1>
    </dataValidation>
    <dataValidation type="list" allowBlank="1" showInputMessage="1" showErrorMessage="1" sqref="D29:D30 D27" xr:uid="{3E8A9DF4-A3A8-412F-B6C4-2636E5BDE402}">
      <formula1>"　,1,2"</formula1>
    </dataValidation>
  </dataValidations>
  <pageMargins left="0.70866141732283472" right="0.70866141732283472" top="0.55118110236220474" bottom="0.19685039370078741" header="0.31496062992125984" footer="0.31496062992125984"/>
  <pageSetup paperSize="9" scale="65" fitToHeight="0" orientation="portrait" r:id="rId1"/>
  <headerFooter>
    <oddFooter>&amp;R&amp;A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O35"/>
  <sheetViews>
    <sheetView view="pageBreakPreview" topLeftCell="A14" zoomScale="80" zoomScaleSheetLayoutView="80" workbookViewId="0">
      <selection activeCell="K33" sqref="K33"/>
    </sheetView>
  </sheetViews>
  <sheetFormatPr defaultColWidth="9" defaultRowHeight="13.5"/>
  <cols>
    <col min="1" max="1" width="13" style="1" customWidth="1"/>
    <col min="2" max="2" width="13.5" style="1" customWidth="1"/>
    <col min="3" max="3" width="9" style="1" customWidth="1"/>
    <col min="4" max="4" width="11.125" style="1" customWidth="1"/>
    <col min="5" max="5" width="13.625" style="1" customWidth="1"/>
    <col min="6" max="6" width="10.25" style="1" customWidth="1"/>
    <col min="7" max="7" width="9.25" style="1" customWidth="1"/>
    <col min="8" max="9" width="9.625" style="1" customWidth="1"/>
    <col min="10" max="10" width="9.375" style="1" customWidth="1"/>
    <col min="11" max="11" width="12" style="1" customWidth="1"/>
    <col min="12" max="12" width="7.375" style="1" customWidth="1"/>
    <col min="13" max="16384" width="9" style="2"/>
  </cols>
  <sheetData>
    <row r="1" spans="1:15" ht="36.75" customHeight="1">
      <c r="A1" s="222" t="s">
        <v>21</v>
      </c>
      <c r="G1" s="53"/>
      <c r="J1" s="202"/>
      <c r="K1" s="202"/>
      <c r="L1" s="202"/>
    </row>
    <row r="2" spans="1:15" ht="42" customHeight="1">
      <c r="A2" s="43" t="s">
        <v>0</v>
      </c>
      <c r="B2" s="529">
        <f>③継続契約算出表!B2:C2</f>
        <v>0</v>
      </c>
      <c r="C2" s="555"/>
      <c r="D2" s="531" t="s">
        <v>144</v>
      </c>
      <c r="E2" s="527">
        <f>③継続契約算出表!E2:J3</f>
        <v>0</v>
      </c>
      <c r="F2" s="527"/>
      <c r="G2" s="527"/>
      <c r="H2" s="527"/>
      <c r="I2" s="527"/>
      <c r="J2" s="527"/>
      <c r="K2" s="527" t="s">
        <v>1</v>
      </c>
      <c r="L2" s="527"/>
    </row>
    <row r="3" spans="1:15" ht="42" customHeight="1">
      <c r="A3" s="44" t="s">
        <v>140</v>
      </c>
      <c r="B3" s="582">
        <f>③継続契約算出表!B3:C3</f>
        <v>0</v>
      </c>
      <c r="C3" s="582"/>
      <c r="D3" s="532"/>
      <c r="E3" s="527"/>
      <c r="F3" s="527"/>
      <c r="G3" s="527"/>
      <c r="H3" s="527"/>
      <c r="I3" s="527"/>
      <c r="J3" s="527"/>
      <c r="K3" s="527"/>
      <c r="L3" s="527"/>
    </row>
    <row r="4" spans="1:15" ht="7.15" customHeight="1" thickBot="1">
      <c r="A4" s="155"/>
      <c r="B4" s="156"/>
      <c r="C4" s="156"/>
      <c r="D4" s="157"/>
      <c r="E4" s="158"/>
      <c r="F4" s="158"/>
      <c r="G4" s="158"/>
      <c r="H4" s="158"/>
      <c r="I4" s="158"/>
      <c r="J4" s="158"/>
      <c r="K4" s="158"/>
      <c r="L4" s="158"/>
    </row>
    <row r="5" spans="1:15" ht="27.75" customHeight="1" thickBot="1">
      <c r="A5" s="526"/>
      <c r="B5" s="526"/>
      <c r="C5" s="47"/>
      <c r="D5" s="48"/>
      <c r="E5" s="49"/>
      <c r="F5" s="49"/>
      <c r="G5" s="467" t="s">
        <v>159</v>
      </c>
      <c r="H5" s="468"/>
      <c r="I5" s="234" t="s">
        <v>90</v>
      </c>
      <c r="J5" s="533" t="s">
        <v>150</v>
      </c>
      <c r="K5" s="534"/>
      <c r="L5" s="12"/>
      <c r="M5" s="4"/>
    </row>
    <row r="6" spans="1:15" ht="7.15" customHeight="1">
      <c r="A6" s="73"/>
      <c r="B6" s="55"/>
      <c r="C6" s="55"/>
      <c r="D6" s="29"/>
      <c r="E6" s="29"/>
      <c r="F6" s="29"/>
      <c r="G6" s="29"/>
      <c r="H6" s="29"/>
      <c r="I6" s="29"/>
      <c r="J6" s="29"/>
      <c r="K6" s="56"/>
      <c r="L6" s="56"/>
    </row>
    <row r="7" spans="1:15" ht="20.25" customHeight="1">
      <c r="A7" s="469" t="s">
        <v>129</v>
      </c>
      <c r="B7" s="469"/>
      <c r="C7" s="469"/>
      <c r="D7" s="469"/>
      <c r="E7" s="579" t="s">
        <v>4</v>
      </c>
      <c r="F7" s="580"/>
      <c r="G7" s="580"/>
      <c r="H7" s="580"/>
      <c r="I7" s="581"/>
      <c r="J7" s="579" t="s">
        <v>5</v>
      </c>
      <c r="K7" s="581"/>
      <c r="L7" s="2"/>
    </row>
    <row r="8" spans="1:15" ht="34.5" customHeight="1" thickBot="1">
      <c r="A8" s="583" t="s">
        <v>170</v>
      </c>
      <c r="B8" s="584"/>
      <c r="C8" s="584"/>
      <c r="D8" s="584"/>
      <c r="E8" s="593" t="s">
        <v>171</v>
      </c>
      <c r="F8" s="218" t="s">
        <v>14</v>
      </c>
      <c r="G8" s="218" t="s">
        <v>163</v>
      </c>
      <c r="H8" s="218" t="s">
        <v>22</v>
      </c>
      <c r="I8" s="218" t="s">
        <v>23</v>
      </c>
      <c r="J8" s="577" t="s">
        <v>100</v>
      </c>
      <c r="K8" s="578"/>
      <c r="L8" s="2"/>
    </row>
    <row r="9" spans="1:15" ht="34.5" customHeight="1" thickBot="1">
      <c r="A9" s="585"/>
      <c r="B9" s="586"/>
      <c r="C9" s="586"/>
      <c r="D9" s="586"/>
      <c r="E9" s="594"/>
      <c r="F9" s="219">
        <v>0</v>
      </c>
      <c r="G9" s="219">
        <v>0</v>
      </c>
      <c r="H9" s="219">
        <v>0</v>
      </c>
      <c r="I9" s="220">
        <f>IFERROR(F9*1+G9*2+H9*3,"-")</f>
        <v>0</v>
      </c>
      <c r="J9" s="154">
        <f>I9*1000</f>
        <v>0</v>
      </c>
      <c r="K9" s="41" t="s">
        <v>10</v>
      </c>
      <c r="L9" s="2"/>
    </row>
    <row r="10" spans="1:15" ht="34.5" customHeight="1" thickBot="1">
      <c r="A10" s="587"/>
      <c r="B10" s="588"/>
      <c r="C10" s="588"/>
      <c r="D10" s="588"/>
      <c r="E10" s="244" t="s">
        <v>177</v>
      </c>
      <c r="F10" s="592" t="s">
        <v>160</v>
      </c>
      <c r="G10" s="573"/>
      <c r="H10" s="573"/>
      <c r="I10" s="574"/>
      <c r="J10" s="161">
        <f>IFERROR(E10*J9,0)</f>
        <v>0</v>
      </c>
      <c r="K10" s="208" t="s">
        <v>53</v>
      </c>
      <c r="L10" s="2"/>
    </row>
    <row r="11" spans="1:15" ht="34.5" hidden="1" customHeight="1">
      <c r="A11" s="197"/>
      <c r="B11" s="196"/>
      <c r="C11" s="196"/>
      <c r="D11" s="196"/>
      <c r="L11" s="2"/>
    </row>
    <row r="12" spans="1:15" ht="18.75" customHeight="1">
      <c r="A12" s="589"/>
      <c r="B12" s="352"/>
      <c r="C12" s="352"/>
      <c r="D12" s="352"/>
      <c r="E12" s="352"/>
      <c r="F12" s="352"/>
      <c r="G12" s="352"/>
      <c r="H12" s="352"/>
      <c r="I12" s="352"/>
      <c r="J12" s="352"/>
      <c r="K12" s="352"/>
      <c r="L12" s="352"/>
      <c r="M12" s="22"/>
    </row>
    <row r="13" spans="1:15" ht="22.5" customHeight="1">
      <c r="A13" s="223" t="s">
        <v>138</v>
      </c>
      <c r="B13" s="107"/>
      <c r="C13" s="107"/>
      <c r="D13" s="107"/>
      <c r="E13" s="107"/>
      <c r="F13" s="107"/>
      <c r="G13" s="107"/>
      <c r="H13" s="107"/>
      <c r="I13" s="107"/>
      <c r="J13" s="107"/>
      <c r="K13" s="107"/>
      <c r="L13" s="107"/>
      <c r="M13" s="22"/>
    </row>
    <row r="14" spans="1:15" ht="15" thickBot="1">
      <c r="A14" s="469" t="s">
        <v>124</v>
      </c>
      <c r="B14" s="469"/>
      <c r="C14" s="469"/>
      <c r="D14" s="469"/>
      <c r="E14" s="469" t="s">
        <v>4</v>
      </c>
      <c r="F14" s="469"/>
      <c r="G14" s="469"/>
      <c r="H14" s="469"/>
      <c r="I14" s="469"/>
      <c r="J14" s="469"/>
      <c r="K14" s="469" t="s">
        <v>5</v>
      </c>
      <c r="L14" s="469"/>
      <c r="M14" s="15"/>
      <c r="N14" s="13"/>
      <c r="O14" s="13"/>
    </row>
    <row r="15" spans="1:15" ht="36.75" customHeight="1" thickBot="1">
      <c r="A15" s="481" t="s">
        <v>251</v>
      </c>
      <c r="B15" s="482"/>
      <c r="C15" s="482"/>
      <c r="D15" s="483"/>
      <c r="E15" s="203" t="s">
        <v>165</v>
      </c>
      <c r="F15" s="204">
        <v>5</v>
      </c>
      <c r="G15" s="590" t="s">
        <v>56</v>
      </c>
      <c r="H15" s="591"/>
      <c r="I15" s="110" t="s">
        <v>24</v>
      </c>
      <c r="J15" s="9"/>
      <c r="K15" s="2"/>
      <c r="L15" s="2"/>
    </row>
    <row r="16" spans="1:15" ht="42" customHeight="1" thickBot="1">
      <c r="A16" s="501"/>
      <c r="B16" s="502"/>
      <c r="C16" s="502"/>
      <c r="D16" s="572"/>
      <c r="E16" s="235" t="s">
        <v>57</v>
      </c>
      <c r="F16" s="600"/>
      <c r="G16" s="601"/>
      <c r="H16" s="601"/>
      <c r="I16" s="601"/>
      <c r="J16" s="601"/>
      <c r="K16" s="601"/>
      <c r="L16" s="602"/>
      <c r="M16" s="9"/>
    </row>
    <row r="17" spans="1:15" ht="28.5" customHeight="1" thickBot="1">
      <c r="A17" s="190"/>
      <c r="B17" s="448"/>
      <c r="C17" s="448"/>
      <c r="D17" s="232"/>
      <c r="E17" s="470" t="s">
        <v>181</v>
      </c>
      <c r="F17" s="471"/>
      <c r="G17" s="471"/>
      <c r="H17" s="471"/>
      <c r="I17" s="471"/>
      <c r="J17" s="471"/>
      <c r="K17" s="236">
        <f>IF(D18=1,$F$15*6000,0)</f>
        <v>0</v>
      </c>
      <c r="L17" s="214" t="s">
        <v>19</v>
      </c>
      <c r="M17" s="9"/>
    </row>
    <row r="18" spans="1:15" ht="28.5" customHeight="1" thickBot="1">
      <c r="A18" s="190"/>
      <c r="B18" s="450"/>
      <c r="C18" s="450"/>
      <c r="D18" s="250"/>
      <c r="E18" s="603" t="s">
        <v>184</v>
      </c>
      <c r="F18" s="470"/>
      <c r="G18" s="470"/>
      <c r="H18" s="470"/>
      <c r="I18" s="470"/>
      <c r="J18" s="470"/>
      <c r="K18" s="51">
        <f>IF(D18=2,$F$15*4000,0)</f>
        <v>0</v>
      </c>
      <c r="L18" s="214" t="s">
        <v>19</v>
      </c>
      <c r="M18" s="9"/>
    </row>
    <row r="19" spans="1:15" ht="28.5" customHeight="1">
      <c r="A19" s="484" t="s">
        <v>243</v>
      </c>
      <c r="B19" s="473" t="s">
        <v>153</v>
      </c>
      <c r="C19" s="473"/>
      <c r="D19" s="485"/>
      <c r="E19" s="486" t="s">
        <v>99</v>
      </c>
      <c r="F19" s="486"/>
      <c r="G19" s="486"/>
      <c r="H19" s="486"/>
      <c r="I19" s="486"/>
      <c r="J19" s="487"/>
      <c r="K19" s="51">
        <f>IF($I$5=1,$F$15*3000,0)</f>
        <v>0</v>
      </c>
      <c r="L19" s="214" t="s">
        <v>19</v>
      </c>
      <c r="M19" s="9"/>
    </row>
    <row r="20" spans="1:15" ht="28.5" customHeight="1">
      <c r="A20" s="485"/>
      <c r="B20" s="473" t="s">
        <v>154</v>
      </c>
      <c r="C20" s="473"/>
      <c r="D20" s="473"/>
      <c r="E20" s="486" t="s">
        <v>104</v>
      </c>
      <c r="F20" s="486"/>
      <c r="G20" s="486"/>
      <c r="H20" s="486"/>
      <c r="I20" s="486"/>
      <c r="J20" s="487"/>
      <c r="K20" s="51">
        <f>IF($I$5=2,$F$15*1000,0)</f>
        <v>0</v>
      </c>
      <c r="L20" s="214" t="s">
        <v>19</v>
      </c>
      <c r="M20" s="9"/>
    </row>
    <row r="21" spans="1:15" ht="28.5" customHeight="1">
      <c r="A21" s="492" t="s">
        <v>158</v>
      </c>
      <c r="B21" s="561"/>
      <c r="C21" s="561"/>
      <c r="D21" s="561"/>
      <c r="E21" s="454" t="s">
        <v>160</v>
      </c>
      <c r="F21" s="573"/>
      <c r="G21" s="573"/>
      <c r="H21" s="573"/>
      <c r="I21" s="573"/>
      <c r="J21" s="574"/>
      <c r="K21" s="42">
        <f>SUM(K17:K20)</f>
        <v>0</v>
      </c>
      <c r="L21" s="213" t="s">
        <v>19</v>
      </c>
      <c r="M21" s="9"/>
    </row>
    <row r="22" spans="1:15" ht="14.25">
      <c r="A22" s="24"/>
      <c r="B22" s="24"/>
      <c r="C22" s="24"/>
      <c r="D22" s="24"/>
      <c r="E22" s="25"/>
      <c r="F22" s="26"/>
      <c r="G22" s="26"/>
      <c r="H22" s="26"/>
      <c r="I22" s="26"/>
      <c r="J22" s="26"/>
      <c r="K22" s="28"/>
      <c r="L22" s="27"/>
      <c r="M22" s="9"/>
    </row>
    <row r="23" spans="1:15" ht="25.5" customHeight="1">
      <c r="A23" s="223" t="s">
        <v>139</v>
      </c>
      <c r="B23" s="109"/>
      <c r="C23" s="109"/>
      <c r="D23" s="109"/>
      <c r="E23" s="109"/>
      <c r="F23" s="109"/>
      <c r="G23" s="109"/>
      <c r="H23" s="109"/>
      <c r="I23" s="107"/>
      <c r="J23" s="109"/>
      <c r="K23" s="109"/>
      <c r="L23" s="109"/>
      <c r="M23" s="22"/>
    </row>
    <row r="24" spans="1:15" ht="15" thickBot="1">
      <c r="A24" s="469" t="s">
        <v>124</v>
      </c>
      <c r="B24" s="469"/>
      <c r="C24" s="469"/>
      <c r="D24" s="469"/>
      <c r="E24" s="469" t="s">
        <v>4</v>
      </c>
      <c r="F24" s="469"/>
      <c r="G24" s="469"/>
      <c r="H24" s="469"/>
      <c r="I24" s="469"/>
      <c r="J24" s="469"/>
      <c r="K24" s="469" t="s">
        <v>5</v>
      </c>
      <c r="L24" s="469"/>
      <c r="M24" s="15"/>
      <c r="N24" s="13"/>
      <c r="O24" s="13"/>
    </row>
    <row r="25" spans="1:15" ht="36.75" customHeight="1" thickBot="1">
      <c r="A25" s="481" t="s">
        <v>252</v>
      </c>
      <c r="B25" s="482"/>
      <c r="C25" s="482"/>
      <c r="D25" s="483"/>
      <c r="E25" s="203" t="s">
        <v>165</v>
      </c>
      <c r="F25" s="205">
        <v>2</v>
      </c>
      <c r="G25" s="575" t="s">
        <v>55</v>
      </c>
      <c r="H25" s="576"/>
      <c r="I25" s="110" t="s">
        <v>24</v>
      </c>
      <c r="J25" s="215" t="s">
        <v>54</v>
      </c>
      <c r="K25" s="160">
        <f>IFERROR(F25*I25,0)</f>
        <v>0</v>
      </c>
      <c r="L25" s="216" t="s">
        <v>26</v>
      </c>
      <c r="M25" s="9"/>
    </row>
    <row r="26" spans="1:15" ht="38.25" customHeight="1" thickBot="1">
      <c r="A26" s="501"/>
      <c r="B26" s="502"/>
      <c r="C26" s="502"/>
      <c r="D26" s="572"/>
      <c r="E26" s="237" t="s">
        <v>25</v>
      </c>
      <c r="F26" s="600"/>
      <c r="G26" s="601"/>
      <c r="H26" s="601"/>
      <c r="I26" s="601"/>
      <c r="J26" s="601"/>
      <c r="K26" s="601"/>
      <c r="L26" s="602"/>
      <c r="M26" s="9"/>
    </row>
    <row r="27" spans="1:15" ht="28.5" customHeight="1" thickBot="1">
      <c r="A27" s="190"/>
      <c r="B27" s="448"/>
      <c r="C27" s="448"/>
      <c r="D27" s="232"/>
      <c r="E27" s="470" t="s">
        <v>181</v>
      </c>
      <c r="F27" s="471"/>
      <c r="G27" s="471"/>
      <c r="H27" s="471"/>
      <c r="I27" s="471"/>
      <c r="J27" s="471"/>
      <c r="K27" s="236">
        <f>IF(D28=1,$K$25*6000,0)</f>
        <v>0</v>
      </c>
      <c r="L27" s="214" t="s">
        <v>15</v>
      </c>
      <c r="M27" s="9"/>
    </row>
    <row r="28" spans="1:15" ht="28.5" customHeight="1" thickBot="1">
      <c r="A28" s="190"/>
      <c r="B28" s="450"/>
      <c r="C28" s="450"/>
      <c r="D28" s="250"/>
      <c r="E28" s="603" t="s">
        <v>184</v>
      </c>
      <c r="F28" s="470"/>
      <c r="G28" s="470"/>
      <c r="H28" s="470"/>
      <c r="I28" s="470"/>
      <c r="J28" s="470"/>
      <c r="K28" s="51">
        <f>IF(D28=2,$K$25*4000,0)</f>
        <v>0</v>
      </c>
      <c r="L28" s="46" t="s">
        <v>15</v>
      </c>
      <c r="M28" s="9"/>
    </row>
    <row r="29" spans="1:15" ht="28.5" customHeight="1">
      <c r="A29" s="484" t="s">
        <v>243</v>
      </c>
      <c r="B29" s="474" t="s">
        <v>153</v>
      </c>
      <c r="C29" s="550"/>
      <c r="D29" s="499"/>
      <c r="E29" s="486" t="s">
        <v>99</v>
      </c>
      <c r="F29" s="486"/>
      <c r="G29" s="486"/>
      <c r="H29" s="486"/>
      <c r="I29" s="486"/>
      <c r="J29" s="487"/>
      <c r="K29" s="51">
        <f>IF($I$5=1,$K$25*3000,0)</f>
        <v>0</v>
      </c>
      <c r="L29" s="46" t="s">
        <v>15</v>
      </c>
      <c r="M29" s="9"/>
    </row>
    <row r="30" spans="1:15" ht="28.5" customHeight="1">
      <c r="A30" s="485"/>
      <c r="B30" s="473" t="s">
        <v>154</v>
      </c>
      <c r="C30" s="473"/>
      <c r="D30" s="473"/>
      <c r="E30" s="486" t="s">
        <v>104</v>
      </c>
      <c r="F30" s="486"/>
      <c r="G30" s="486"/>
      <c r="H30" s="486"/>
      <c r="I30" s="486"/>
      <c r="J30" s="487"/>
      <c r="K30" s="51">
        <f>IF($I$5=2,$K$25*1000,0)</f>
        <v>0</v>
      </c>
      <c r="L30" s="46" t="s">
        <v>15</v>
      </c>
      <c r="M30" s="9"/>
    </row>
    <row r="31" spans="1:15" ht="28.5" customHeight="1" thickBot="1">
      <c r="A31" s="604" t="s">
        <v>156</v>
      </c>
      <c r="B31" s="605"/>
      <c r="C31" s="605"/>
      <c r="D31" s="606"/>
      <c r="E31" s="595" t="s">
        <v>164</v>
      </c>
      <c r="F31" s="596"/>
      <c r="G31" s="596"/>
      <c r="H31" s="596"/>
      <c r="I31" s="596"/>
      <c r="J31" s="597"/>
      <c r="K31" s="42">
        <f>SUM(K27:K30)</f>
        <v>0</v>
      </c>
      <c r="L31" s="217" t="s">
        <v>15</v>
      </c>
      <c r="M31" s="9"/>
    </row>
    <row r="32" spans="1:15" ht="30" customHeight="1" thickBot="1">
      <c r="A32" s="595" t="s">
        <v>157</v>
      </c>
      <c r="B32" s="598"/>
      <c r="C32" s="599"/>
      <c r="D32" s="169" t="s">
        <v>106</v>
      </c>
      <c r="E32" s="595" t="s">
        <v>160</v>
      </c>
      <c r="F32" s="596"/>
      <c r="G32" s="596"/>
      <c r="H32" s="596"/>
      <c r="I32" s="596"/>
      <c r="J32" s="597"/>
      <c r="K32" s="42">
        <f>IFERROR(K31*D32,0)</f>
        <v>0</v>
      </c>
      <c r="L32" s="217" t="s">
        <v>16</v>
      </c>
      <c r="M32" s="15"/>
    </row>
    <row r="33" spans="1:12" ht="14.25" thickBot="1"/>
    <row r="34" spans="1:12" ht="32.25" customHeight="1" thickTop="1" thickBot="1">
      <c r="A34" s="521" t="s">
        <v>162</v>
      </c>
      <c r="B34" s="522"/>
      <c r="C34" s="522"/>
      <c r="D34" s="522"/>
      <c r="E34" s="522"/>
      <c r="F34" s="522"/>
      <c r="G34" s="522"/>
      <c r="H34" s="522"/>
      <c r="I34" s="522"/>
      <c r="J34" s="522"/>
      <c r="K34" s="522"/>
      <c r="L34" s="523"/>
    </row>
    <row r="35" spans="1:12" ht="14.25" thickTop="1"/>
  </sheetData>
  <mergeCells count="51">
    <mergeCell ref="A34:L34"/>
    <mergeCell ref="J5:K5"/>
    <mergeCell ref="E32:J32"/>
    <mergeCell ref="A32:C32"/>
    <mergeCell ref="F16:L16"/>
    <mergeCell ref="E18:J18"/>
    <mergeCell ref="A15:D16"/>
    <mergeCell ref="A31:D31"/>
    <mergeCell ref="E31:J31"/>
    <mergeCell ref="E28:J28"/>
    <mergeCell ref="A29:A30"/>
    <mergeCell ref="B29:D29"/>
    <mergeCell ref="E29:J29"/>
    <mergeCell ref="B30:D30"/>
    <mergeCell ref="E30:J30"/>
    <mergeCell ref="F26:L26"/>
    <mergeCell ref="B2:C2"/>
    <mergeCell ref="D2:D3"/>
    <mergeCell ref="E17:J17"/>
    <mergeCell ref="A5:B5"/>
    <mergeCell ref="E2:J3"/>
    <mergeCell ref="B3:C3"/>
    <mergeCell ref="A7:D7"/>
    <mergeCell ref="B17:C18"/>
    <mergeCell ref="A8:D10"/>
    <mergeCell ref="A12:L12"/>
    <mergeCell ref="G15:H15"/>
    <mergeCell ref="F10:I10"/>
    <mergeCell ref="A14:D14"/>
    <mergeCell ref="E14:J14"/>
    <mergeCell ref="K14:L14"/>
    <mergeCell ref="E8:E9"/>
    <mergeCell ref="J8:K8"/>
    <mergeCell ref="K2:L3"/>
    <mergeCell ref="E7:I7"/>
    <mergeCell ref="J7:K7"/>
    <mergeCell ref="G5:H5"/>
    <mergeCell ref="K24:L24"/>
    <mergeCell ref="E27:J27"/>
    <mergeCell ref="A25:D26"/>
    <mergeCell ref="A19:A20"/>
    <mergeCell ref="B19:D19"/>
    <mergeCell ref="E19:J19"/>
    <mergeCell ref="B27:C28"/>
    <mergeCell ref="A21:D21"/>
    <mergeCell ref="E21:J21"/>
    <mergeCell ref="G25:H25"/>
    <mergeCell ref="B20:D20"/>
    <mergeCell ref="E20:J20"/>
    <mergeCell ref="A24:D24"/>
    <mergeCell ref="E24:J24"/>
  </mergeCells>
  <phoneticPr fontId="2"/>
  <conditionalFormatting sqref="I9">
    <cfRule type="cellIs" dxfId="0" priority="1" operator="greaterThan">
      <formula>10</formula>
    </cfRule>
  </conditionalFormatting>
  <dataValidations count="2">
    <dataValidation type="list" allowBlank="1" showInputMessage="1" showErrorMessage="1" sqref="D28 D18" xr:uid="{A34C93D2-F378-4EC7-8C5B-FC5ED0C46A31}">
      <formula1>"　,1,2"</formula1>
    </dataValidation>
    <dataValidation type="list" allowBlank="1" showInputMessage="1" showErrorMessage="1" sqref="I5" xr:uid="{24742AD8-A161-4F13-9A06-3CE5D636314D}">
      <formula1>" 　,1,2"</formula1>
    </dataValidation>
  </dataValidations>
  <pageMargins left="0.51181102362204722" right="0.27559055118110237" top="0.6692913385826772" bottom="0" header="0" footer="0"/>
  <pageSetup paperSize="9" scale="76" fitToWidth="0" fitToHeight="0" orientation="portrait" r:id="rId1"/>
  <headerFooter alignWithMargins="0">
    <oddFooter>&amp;R&amp;A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55F8-4370-456A-A65E-F5D84F95FE3E}">
  <sheetPr>
    <tabColor theme="7" tint="0.59999389629810485"/>
  </sheetPr>
  <dimension ref="A1:N21"/>
  <sheetViews>
    <sheetView view="pageBreakPreview" zoomScale="70" zoomScaleSheetLayoutView="70" workbookViewId="0">
      <selection activeCell="K2" sqref="K2:L3"/>
    </sheetView>
  </sheetViews>
  <sheetFormatPr defaultColWidth="9" defaultRowHeight="13.5"/>
  <cols>
    <col min="1" max="1" width="13" style="1" customWidth="1"/>
    <col min="2" max="2" width="14.5" style="1" customWidth="1"/>
    <col min="3" max="3" width="6.625" style="1" customWidth="1"/>
    <col min="4" max="4" width="11.125" style="1" customWidth="1"/>
    <col min="5" max="5" width="13.625" style="1" customWidth="1"/>
    <col min="6" max="6" width="11.125" style="1" customWidth="1"/>
    <col min="7" max="7" width="10.75" style="1" customWidth="1"/>
    <col min="8" max="10" width="9.625" style="1" customWidth="1"/>
    <col min="11" max="11" width="14.5" style="1" customWidth="1"/>
    <col min="12" max="12" width="4.75" style="1" customWidth="1"/>
    <col min="13" max="16384" width="9" style="2"/>
  </cols>
  <sheetData>
    <row r="1" spans="1:14" ht="36.75" customHeight="1">
      <c r="A1" s="221" t="s">
        <v>125</v>
      </c>
      <c r="F1" s="262" t="s">
        <v>90</v>
      </c>
      <c r="G1" s="283" t="s">
        <v>272</v>
      </c>
    </row>
    <row r="2" spans="1:14" ht="61.5" customHeight="1">
      <c r="A2" s="43" t="s">
        <v>0</v>
      </c>
      <c r="B2" s="529"/>
      <c r="C2" s="555"/>
      <c r="D2" s="531" t="s">
        <v>142</v>
      </c>
      <c r="E2" s="527"/>
      <c r="F2" s="527"/>
      <c r="G2" s="527"/>
      <c r="H2" s="527"/>
      <c r="I2" s="527"/>
      <c r="J2" s="527"/>
      <c r="K2" s="527" t="s">
        <v>145</v>
      </c>
      <c r="L2" s="527"/>
    </row>
    <row r="3" spans="1:14" ht="61.5" customHeight="1">
      <c r="A3" s="44" t="s">
        <v>143</v>
      </c>
      <c r="B3" s="607"/>
      <c r="C3" s="607"/>
      <c r="D3" s="532"/>
      <c r="E3" s="527"/>
      <c r="F3" s="527"/>
      <c r="G3" s="527"/>
      <c r="H3" s="527"/>
      <c r="I3" s="527"/>
      <c r="J3" s="527"/>
      <c r="K3" s="527"/>
      <c r="L3" s="527"/>
    </row>
    <row r="4" spans="1:14" ht="27.75" customHeight="1">
      <c r="A4" s="26" t="s">
        <v>134</v>
      </c>
      <c r="B4" s="166"/>
      <c r="F4" s="3"/>
      <c r="G4" s="3"/>
      <c r="H4" s="3"/>
      <c r="I4" s="3"/>
      <c r="J4" s="4"/>
      <c r="K4" s="5"/>
      <c r="L4" s="5"/>
    </row>
    <row r="5" spans="1:14" ht="27.75" customHeight="1">
      <c r="A5" s="43" t="s">
        <v>2</v>
      </c>
      <c r="B5" s="611" t="s">
        <v>166</v>
      </c>
      <c r="C5" s="611"/>
      <c r="D5" s="611"/>
      <c r="E5" s="165" t="s">
        <v>105</v>
      </c>
      <c r="F5" s="615" t="s">
        <v>176</v>
      </c>
      <c r="G5" s="616"/>
      <c r="H5" s="616"/>
      <c r="I5" s="616"/>
      <c r="J5" s="616"/>
      <c r="K5" s="616"/>
      <c r="L5" s="617"/>
    </row>
    <row r="6" spans="1:14" ht="18" customHeight="1">
      <c r="A6" s="469" t="s">
        <v>121</v>
      </c>
      <c r="B6" s="469"/>
      <c r="C6" s="469"/>
      <c r="D6" s="469"/>
      <c r="E6" s="469" t="s">
        <v>4</v>
      </c>
      <c r="F6" s="469"/>
      <c r="G6" s="469"/>
      <c r="H6" s="469"/>
      <c r="I6" s="469"/>
      <c r="J6" s="469"/>
      <c r="K6" s="469" t="s">
        <v>5</v>
      </c>
      <c r="L6" s="469"/>
    </row>
    <row r="7" spans="1:14" ht="65.25" customHeight="1">
      <c r="A7" s="474" t="s">
        <v>167</v>
      </c>
      <c r="B7" s="550"/>
      <c r="C7" s="550"/>
      <c r="D7" s="499"/>
      <c r="E7" s="167" t="s">
        <v>8</v>
      </c>
      <c r="F7" s="66">
        <v>10000</v>
      </c>
      <c r="G7" s="16" t="s">
        <v>6</v>
      </c>
      <c r="H7" s="16"/>
      <c r="I7" s="16"/>
      <c r="J7" s="16"/>
      <c r="K7" s="168" t="str">
        <f>IF(F1="レ",10000,"")</f>
        <v/>
      </c>
      <c r="L7" s="41" t="s">
        <v>6</v>
      </c>
      <c r="N7" s="8"/>
    </row>
    <row r="8" spans="1:14" ht="36.75" customHeight="1">
      <c r="A8" s="612" t="s">
        <v>146</v>
      </c>
      <c r="B8" s="613"/>
      <c r="C8" s="613"/>
      <c r="D8" s="614"/>
      <c r="E8" s="608" t="s">
        <v>160</v>
      </c>
      <c r="F8" s="609"/>
      <c r="G8" s="609"/>
      <c r="H8" s="609"/>
      <c r="I8" s="609"/>
      <c r="J8" s="610"/>
      <c r="K8" s="168" t="str">
        <f>K7</f>
        <v/>
      </c>
      <c r="L8" s="208" t="s">
        <v>6</v>
      </c>
      <c r="M8" s="13"/>
      <c r="N8" s="13"/>
    </row>
    <row r="9" spans="1:14" ht="24" customHeight="1" thickBot="1">
      <c r="A9" s="17"/>
      <c r="B9" s="17"/>
      <c r="C9" s="17"/>
      <c r="D9" s="17"/>
      <c r="E9" s="20"/>
      <c r="F9" s="5"/>
      <c r="G9" s="5"/>
      <c r="H9" s="5"/>
      <c r="I9" s="5"/>
      <c r="J9" s="5"/>
      <c r="K9" s="18"/>
      <c r="L9" s="12"/>
      <c r="M9" s="8"/>
    </row>
    <row r="10" spans="1:14" ht="31.5" customHeight="1" thickTop="1" thickBot="1">
      <c r="A10" s="563" t="s">
        <v>162</v>
      </c>
      <c r="B10" s="564"/>
      <c r="C10" s="564"/>
      <c r="D10" s="564"/>
      <c r="E10" s="564"/>
      <c r="F10" s="564"/>
      <c r="G10" s="564"/>
      <c r="H10" s="564"/>
      <c r="I10" s="564"/>
      <c r="J10" s="564"/>
      <c r="K10" s="564"/>
      <c r="L10" s="565"/>
      <c r="M10" s="13"/>
      <c r="N10" s="13"/>
    </row>
    <row r="11" spans="1:14" ht="15" thickTop="1">
      <c r="A11" s="14"/>
      <c r="B11" s="14"/>
      <c r="C11" s="14"/>
      <c r="D11" s="14"/>
      <c r="E11" s="14"/>
      <c r="F11" s="14"/>
      <c r="G11" s="14"/>
      <c r="H11" s="14"/>
      <c r="I11" s="14"/>
      <c r="J11" s="14"/>
      <c r="K11" s="14"/>
      <c r="L11" s="14"/>
      <c r="M11" s="13"/>
      <c r="N11" s="13"/>
    </row>
    <row r="12" spans="1:14" ht="14.25">
      <c r="A12" s="14"/>
      <c r="B12" s="14"/>
      <c r="C12" s="14"/>
      <c r="D12" s="14"/>
      <c r="E12" s="14"/>
      <c r="F12" s="14"/>
      <c r="G12" s="14"/>
      <c r="H12" s="14"/>
      <c r="I12" s="14"/>
      <c r="J12" s="14"/>
      <c r="K12" s="14"/>
      <c r="L12" s="14"/>
      <c r="M12" s="13"/>
      <c r="N12" s="13"/>
    </row>
    <row r="13" spans="1:14" ht="14.25">
      <c r="A13" s="14"/>
      <c r="B13" s="14"/>
      <c r="C13" s="14"/>
      <c r="D13" s="14"/>
      <c r="E13" s="14"/>
      <c r="F13" s="14"/>
      <c r="G13" s="14"/>
      <c r="H13" s="14"/>
      <c r="I13" s="14"/>
      <c r="J13" s="14"/>
      <c r="K13" s="14"/>
      <c r="L13" s="14"/>
      <c r="M13" s="13"/>
      <c r="N13" s="13"/>
    </row>
    <row r="14" spans="1:14" ht="14.25">
      <c r="M14" s="13"/>
      <c r="N14" s="13"/>
    </row>
    <row r="15" spans="1:14" ht="14.25">
      <c r="M15" s="13"/>
      <c r="N15" s="13"/>
    </row>
    <row r="16" spans="1:14">
      <c r="M16" s="8"/>
      <c r="N16" s="8"/>
    </row>
    <row r="17" spans="13:14">
      <c r="M17" s="8"/>
      <c r="N17" s="8"/>
    </row>
    <row r="18" spans="13:14">
      <c r="M18" s="8"/>
      <c r="N18" s="8"/>
    </row>
    <row r="19" spans="13:14">
      <c r="M19" s="8"/>
      <c r="N19" s="8"/>
    </row>
    <row r="20" spans="13:14">
      <c r="M20" s="8"/>
      <c r="N20" s="8"/>
    </row>
    <row r="21" spans="13:14">
      <c r="M21" s="8"/>
      <c r="N21" s="8"/>
    </row>
  </sheetData>
  <mergeCells count="14">
    <mergeCell ref="A10:L10"/>
    <mergeCell ref="K2:L3"/>
    <mergeCell ref="B3:C3"/>
    <mergeCell ref="E8:J8"/>
    <mergeCell ref="A6:D6"/>
    <mergeCell ref="E6:J6"/>
    <mergeCell ref="K6:L6"/>
    <mergeCell ref="A7:D7"/>
    <mergeCell ref="B5:D5"/>
    <mergeCell ref="B2:C2"/>
    <mergeCell ref="D2:D3"/>
    <mergeCell ref="E2:J3"/>
    <mergeCell ref="A8:D8"/>
    <mergeCell ref="F5:L5"/>
  </mergeCells>
  <phoneticPr fontId="2"/>
  <dataValidations count="1">
    <dataValidation type="list" showInputMessage="1" showErrorMessage="1" sqref="F1" xr:uid="{B7D3DC81-19F9-4CCB-91C1-B812B48E4AB2}">
      <formula1>"レ,　"</formula1>
    </dataValidation>
  </dataValidations>
  <pageMargins left="0.51181102362204722" right="0.27559055118110237" top="0.6692913385826772" bottom="0" header="0" footer="0"/>
  <pageSetup paperSize="9" scale="74"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O26"/>
  <sheetViews>
    <sheetView view="pageBreakPreview" zoomScale="85" zoomScaleSheetLayoutView="85" workbookViewId="0">
      <selection activeCell="B2" sqref="B2:C2"/>
    </sheetView>
  </sheetViews>
  <sheetFormatPr defaultColWidth="9" defaultRowHeight="13.5"/>
  <cols>
    <col min="1" max="1" width="12.125" style="1" customWidth="1"/>
    <col min="2" max="2" width="10.25" style="1" customWidth="1"/>
    <col min="3" max="3" width="6.625" style="1" customWidth="1"/>
    <col min="4" max="4" width="11.125" style="1" customWidth="1"/>
    <col min="5" max="5" width="18.125" style="1" customWidth="1"/>
    <col min="6" max="6" width="14.75" style="1" customWidth="1"/>
    <col min="7" max="7" width="9.25" style="1" customWidth="1"/>
    <col min="8" max="9" width="9.625" style="1" customWidth="1"/>
    <col min="10" max="10" width="7" style="1" customWidth="1"/>
    <col min="11" max="11" width="14.5" style="1" customWidth="1"/>
    <col min="12" max="12" width="7" style="1" customWidth="1"/>
    <col min="13" max="16384" width="9" style="2"/>
  </cols>
  <sheetData>
    <row r="1" spans="1:15" ht="36.75" customHeight="1">
      <c r="A1" s="620" t="s">
        <v>130</v>
      </c>
      <c r="B1" s="620"/>
      <c r="C1" s="620"/>
      <c r="D1" s="620"/>
    </row>
    <row r="2" spans="1:15" ht="36" customHeight="1">
      <c r="A2" s="43" t="s">
        <v>0</v>
      </c>
      <c r="B2" s="633">
        <f>'➀治験等経費算定表'!AH1</f>
        <v>0</v>
      </c>
      <c r="C2" s="634"/>
      <c r="D2" s="531" t="s">
        <v>142</v>
      </c>
      <c r="E2" s="527">
        <f>'➀治験等経費算定表'!I16</f>
        <v>0</v>
      </c>
      <c r="F2" s="527"/>
      <c r="G2" s="527"/>
      <c r="H2" s="527"/>
      <c r="I2" s="527"/>
      <c r="J2" s="527"/>
      <c r="K2" s="527" t="s">
        <v>1</v>
      </c>
      <c r="L2" s="527"/>
    </row>
    <row r="3" spans="1:15" ht="53.25" customHeight="1">
      <c r="A3" s="43" t="s">
        <v>143</v>
      </c>
      <c r="B3" s="582">
        <f>'➀治験等経費算定表'!AI11</f>
        <v>0</v>
      </c>
      <c r="C3" s="582"/>
      <c r="D3" s="532"/>
      <c r="E3" s="527"/>
      <c r="F3" s="527"/>
      <c r="G3" s="527"/>
      <c r="H3" s="527"/>
      <c r="I3" s="527"/>
      <c r="J3" s="527"/>
      <c r="K3" s="527"/>
      <c r="L3" s="527"/>
    </row>
    <row r="4" spans="1:15" ht="27.75" customHeight="1">
      <c r="A4" s="621"/>
      <c r="B4" s="621"/>
      <c r="C4" s="57"/>
      <c r="D4" s="58"/>
      <c r="E4" s="59"/>
      <c r="F4" s="59"/>
      <c r="G4" s="60"/>
      <c r="H4" s="61"/>
      <c r="I4" s="62"/>
      <c r="J4" s="63"/>
      <c r="K4" s="106"/>
      <c r="L4" s="64"/>
      <c r="M4" s="4"/>
    </row>
    <row r="5" spans="1:15">
      <c r="A5" s="95"/>
      <c r="B5" s="55"/>
      <c r="C5" s="55"/>
      <c r="D5" s="29"/>
      <c r="E5" s="29"/>
      <c r="F5" s="29"/>
      <c r="G5" s="29"/>
      <c r="H5" s="29"/>
      <c r="I5" s="29"/>
      <c r="J5" s="29"/>
      <c r="K5" s="56"/>
      <c r="L5" s="56"/>
    </row>
    <row r="6" spans="1:15" ht="27.75" customHeight="1">
      <c r="A6" s="223" t="s">
        <v>168</v>
      </c>
      <c r="B6" s="166"/>
      <c r="F6" s="3"/>
      <c r="G6" s="3"/>
      <c r="H6" s="3"/>
      <c r="I6" s="3"/>
      <c r="J6" s="4"/>
      <c r="K6" s="5"/>
      <c r="L6" s="5"/>
    </row>
    <row r="7" spans="1:15" ht="18" customHeight="1">
      <c r="A7" s="622" t="s">
        <v>121</v>
      </c>
      <c r="B7" s="622"/>
      <c r="C7" s="622"/>
      <c r="D7" s="622"/>
      <c r="E7" s="622" t="s">
        <v>4</v>
      </c>
      <c r="F7" s="622"/>
      <c r="G7" s="636"/>
      <c r="H7" s="622"/>
      <c r="I7" s="622"/>
      <c r="J7" s="622"/>
      <c r="K7" s="622" t="s">
        <v>5</v>
      </c>
      <c r="L7" s="622"/>
    </row>
    <row r="8" spans="1:15" ht="33" customHeight="1">
      <c r="A8" s="445" t="s">
        <v>195</v>
      </c>
      <c r="B8" s="446"/>
      <c r="C8" s="509"/>
      <c r="D8" s="510"/>
      <c r="E8" s="229" t="s">
        <v>180</v>
      </c>
      <c r="F8" s="252"/>
      <c r="G8" s="65" t="s">
        <v>198</v>
      </c>
      <c r="H8" s="619" t="s">
        <v>196</v>
      </c>
      <c r="I8" s="635"/>
      <c r="J8" s="635"/>
      <c r="K8" s="51">
        <f>F8*20000</f>
        <v>0</v>
      </c>
      <c r="L8" s="41" t="s">
        <v>16</v>
      </c>
      <c r="M8" s="22"/>
      <c r="O8" s="8"/>
    </row>
    <row r="9" spans="1:15" ht="33" customHeight="1">
      <c r="A9" s="447"/>
      <c r="B9" s="448"/>
      <c r="C9" s="509"/>
      <c r="D9" s="510"/>
      <c r="E9" s="229" t="s">
        <v>188</v>
      </c>
      <c r="F9" s="252"/>
      <c r="G9" s="65" t="s">
        <v>198</v>
      </c>
      <c r="H9" s="618" t="s">
        <v>197</v>
      </c>
      <c r="I9" s="618"/>
      <c r="J9" s="619"/>
      <c r="K9" s="51">
        <f>F9*10000</f>
        <v>0</v>
      </c>
      <c r="L9" s="41" t="s">
        <v>16</v>
      </c>
      <c r="M9" s="22"/>
      <c r="O9" s="8"/>
    </row>
    <row r="10" spans="1:15" ht="33" customHeight="1">
      <c r="A10" s="449"/>
      <c r="B10" s="450"/>
      <c r="C10" s="637"/>
      <c r="D10" s="638"/>
      <c r="E10" s="253" t="s">
        <v>189</v>
      </c>
      <c r="F10" s="66">
        <v>0</v>
      </c>
      <c r="G10" s="65"/>
      <c r="H10" s="619"/>
      <c r="I10" s="635"/>
      <c r="J10" s="635"/>
      <c r="K10" s="51">
        <f>IF(C10=3,F10,0)</f>
        <v>0</v>
      </c>
      <c r="L10" s="41" t="s">
        <v>16</v>
      </c>
      <c r="M10" s="22"/>
      <c r="O10" s="8"/>
    </row>
    <row r="11" spans="1:15" ht="33" customHeight="1">
      <c r="A11" s="626" t="s">
        <v>52</v>
      </c>
      <c r="B11" s="627"/>
      <c r="C11" s="628"/>
      <c r="D11" s="629"/>
      <c r="E11" s="626" t="s">
        <v>160</v>
      </c>
      <c r="F11" s="630"/>
      <c r="G11" s="631"/>
      <c r="H11" s="630"/>
      <c r="I11" s="630"/>
      <c r="J11" s="632"/>
      <c r="K11" s="42">
        <f>SUM(K8:K10)</f>
        <v>0</v>
      </c>
      <c r="L11" s="242" t="s">
        <v>6</v>
      </c>
      <c r="M11" s="22"/>
      <c r="O11" s="8"/>
    </row>
    <row r="12" spans="1:15" ht="21" customHeight="1" thickBot="1">
      <c r="A12" s="36"/>
      <c r="B12" s="106"/>
      <c r="C12" s="106"/>
      <c r="D12" s="106"/>
      <c r="E12" s="106"/>
      <c r="F12" s="106"/>
      <c r="G12" s="106"/>
      <c r="H12" s="106"/>
      <c r="I12" s="106"/>
      <c r="J12" s="106"/>
      <c r="K12" s="106"/>
      <c r="L12" s="106"/>
      <c r="M12" s="22"/>
      <c r="O12" s="8"/>
    </row>
    <row r="13" spans="1:15" ht="30.75" customHeight="1" thickTop="1" thickBot="1">
      <c r="A13" s="623" t="s">
        <v>162</v>
      </c>
      <c r="B13" s="624"/>
      <c r="C13" s="624"/>
      <c r="D13" s="624"/>
      <c r="E13" s="624"/>
      <c r="F13" s="624"/>
      <c r="G13" s="624"/>
      <c r="H13" s="624"/>
      <c r="I13" s="624"/>
      <c r="J13" s="624"/>
      <c r="K13" s="624"/>
      <c r="L13" s="625"/>
      <c r="M13" s="15"/>
      <c r="N13" s="13"/>
      <c r="O13" s="13"/>
    </row>
    <row r="14" spans="1:15" ht="12.75" customHeight="1" thickTop="1">
      <c r="A14" s="17"/>
      <c r="B14" s="17"/>
      <c r="C14" s="17"/>
      <c r="D14" s="17"/>
      <c r="E14" s="20"/>
      <c r="F14" s="5"/>
      <c r="G14" s="5"/>
      <c r="H14" s="5"/>
      <c r="I14" s="5"/>
      <c r="J14" s="5"/>
      <c r="K14" s="18"/>
      <c r="L14" s="12"/>
      <c r="M14" s="10"/>
      <c r="N14" s="8"/>
    </row>
    <row r="15" spans="1:15" ht="14.25">
      <c r="A15" s="14"/>
      <c r="B15" s="14"/>
      <c r="C15" s="14"/>
      <c r="D15" s="14"/>
      <c r="E15" s="14"/>
      <c r="F15" s="14"/>
      <c r="G15" s="14"/>
      <c r="H15" s="14"/>
      <c r="I15" s="14"/>
      <c r="J15" s="14"/>
      <c r="K15" s="14"/>
      <c r="L15" s="14"/>
      <c r="M15" s="15"/>
      <c r="N15" s="13"/>
      <c r="O15" s="13"/>
    </row>
    <row r="16" spans="1:15" ht="14.25">
      <c r="A16" s="14"/>
      <c r="B16" s="14"/>
      <c r="C16" s="14"/>
      <c r="D16" s="14"/>
      <c r="E16" s="14"/>
      <c r="F16" s="14"/>
      <c r="G16" s="14"/>
      <c r="H16" s="14"/>
      <c r="I16" s="14"/>
      <c r="J16" s="14"/>
      <c r="K16" s="14"/>
      <c r="L16" s="14"/>
      <c r="M16" s="15"/>
      <c r="N16" s="13"/>
      <c r="O16" s="13"/>
    </row>
    <row r="17" spans="1:15" ht="14.25">
      <c r="A17" s="14"/>
      <c r="B17" s="14"/>
      <c r="C17" s="14"/>
      <c r="D17" s="14"/>
      <c r="E17" s="14"/>
      <c r="F17" s="14"/>
      <c r="G17" s="14"/>
      <c r="H17" s="14"/>
      <c r="I17" s="14"/>
      <c r="J17" s="14"/>
      <c r="K17" s="14"/>
      <c r="L17" s="14"/>
      <c r="M17" s="15"/>
      <c r="N17" s="13"/>
      <c r="O17" s="13"/>
    </row>
    <row r="18" spans="1:15" ht="14.25">
      <c r="A18" s="14"/>
      <c r="B18" s="14"/>
      <c r="C18" s="14"/>
      <c r="D18" s="14"/>
      <c r="E18" s="14"/>
      <c r="F18" s="14"/>
      <c r="G18" s="14"/>
      <c r="H18" s="14"/>
      <c r="I18" s="14"/>
      <c r="J18" s="14"/>
      <c r="K18" s="14"/>
      <c r="L18" s="14"/>
      <c r="M18" s="15"/>
      <c r="N18" s="13"/>
      <c r="O18" s="13"/>
    </row>
    <row r="19" spans="1:15" ht="14.25">
      <c r="N19" s="13"/>
      <c r="O19" s="13"/>
    </row>
    <row r="20" spans="1:15" ht="14.25">
      <c r="N20" s="13"/>
      <c r="O20" s="13"/>
    </row>
    <row r="21" spans="1:15">
      <c r="N21" s="8"/>
      <c r="O21" s="8"/>
    </row>
    <row r="22" spans="1:15">
      <c r="N22" s="8"/>
      <c r="O22" s="8"/>
    </row>
    <row r="23" spans="1:15">
      <c r="N23" s="8"/>
      <c r="O23" s="8"/>
    </row>
    <row r="24" spans="1:15">
      <c r="N24" s="8"/>
      <c r="O24" s="8"/>
    </row>
    <row r="25" spans="1:15">
      <c r="N25" s="8"/>
      <c r="O25" s="8"/>
    </row>
    <row r="26" spans="1:15">
      <c r="N26" s="8"/>
      <c r="O26" s="8"/>
    </row>
  </sheetData>
  <mergeCells count="19">
    <mergeCell ref="K7:L7"/>
    <mergeCell ref="A13:L13"/>
    <mergeCell ref="A11:D11"/>
    <mergeCell ref="E11:J11"/>
    <mergeCell ref="B2:C2"/>
    <mergeCell ref="D2:D3"/>
    <mergeCell ref="E2:J3"/>
    <mergeCell ref="H10:J10"/>
    <mergeCell ref="A7:D7"/>
    <mergeCell ref="E7:J7"/>
    <mergeCell ref="H8:J8"/>
    <mergeCell ref="C10:D10"/>
    <mergeCell ref="K2:L3"/>
    <mergeCell ref="B3:C3"/>
    <mergeCell ref="A8:B10"/>
    <mergeCell ref="H9:J9"/>
    <mergeCell ref="C8:D9"/>
    <mergeCell ref="A1:D1"/>
    <mergeCell ref="A4:B4"/>
  </mergeCells>
  <phoneticPr fontId="2"/>
  <pageMargins left="0.51181102362204722" right="0.27559055118110237" top="0.6692913385826772" bottom="0" header="0" footer="0"/>
  <pageSetup paperSize="9" scale="74" orientation="portrait" r:id="rId1"/>
  <headerFooter alignWithMargins="0">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A1:S43"/>
  <sheetViews>
    <sheetView view="pageBreakPreview" topLeftCell="I1" zoomScale="55" zoomScaleNormal="55" zoomScaleSheetLayoutView="55" workbookViewId="0">
      <selection activeCell="P6" sqref="P6"/>
    </sheetView>
  </sheetViews>
  <sheetFormatPr defaultRowHeight="13.5"/>
  <cols>
    <col min="1" max="1" width="2.875" style="74" customWidth="1"/>
    <col min="2" max="2" width="9" style="92" bestFit="1" customWidth="1"/>
    <col min="3" max="3" width="13.75" style="89" bestFit="1" customWidth="1"/>
    <col min="4" max="4" width="21.75" style="74" customWidth="1"/>
    <col min="5" max="5" width="26.5" style="74" customWidth="1"/>
    <col min="6" max="6" width="15.875" style="90" customWidth="1"/>
    <col min="7" max="7" width="23.25" style="90" customWidth="1"/>
    <col min="8" max="8" width="24.5" style="90" customWidth="1"/>
    <col min="9" max="9" width="16.25" style="91" customWidth="1"/>
    <col min="10" max="10" width="30.375" style="74" customWidth="1"/>
    <col min="11" max="11" width="62.125" style="74" customWidth="1"/>
    <col min="12" max="15" width="18.5" style="92" customWidth="1"/>
    <col min="16" max="16" width="24" style="74" customWidth="1"/>
    <col min="17" max="17" width="14.625" style="74" customWidth="1"/>
    <col min="18" max="18" width="18.125" style="74" customWidth="1"/>
    <col min="19" max="253" width="9" style="74"/>
    <col min="254" max="254" width="4.5" style="74" bestFit="1" customWidth="1"/>
    <col min="255" max="255" width="9" style="74" bestFit="1" customWidth="1"/>
    <col min="256" max="256" width="13.75" style="74" bestFit="1" customWidth="1"/>
    <col min="257" max="257" width="21.75" style="74" customWidth="1"/>
    <col min="258" max="258" width="26.5" style="74" customWidth="1"/>
    <col min="259" max="259" width="15.875" style="74" customWidth="1"/>
    <col min="260" max="260" width="23.25" style="74" customWidth="1"/>
    <col min="261" max="261" width="24.5" style="74" customWidth="1"/>
    <col min="262" max="262" width="16.25" style="74" customWidth="1"/>
    <col min="263" max="263" width="30.375" style="74" customWidth="1"/>
    <col min="264" max="264" width="62.125" style="74" customWidth="1"/>
    <col min="265" max="269" width="18.5" style="74" customWidth="1"/>
    <col min="270" max="270" width="24" style="74" bestFit="1" customWidth="1"/>
    <col min="271" max="272" width="14.625" style="74" customWidth="1"/>
    <col min="273" max="509" width="9" style="74"/>
    <col min="510" max="510" width="4.5" style="74" bestFit="1" customWidth="1"/>
    <col min="511" max="511" width="9" style="74" bestFit="1" customWidth="1"/>
    <col min="512" max="512" width="13.75" style="74" bestFit="1" customWidth="1"/>
    <col min="513" max="513" width="21.75" style="74" customWidth="1"/>
    <col min="514" max="514" width="26.5" style="74" customWidth="1"/>
    <col min="515" max="515" width="15.875" style="74" customWidth="1"/>
    <col min="516" max="516" width="23.25" style="74" customWidth="1"/>
    <col min="517" max="517" width="24.5" style="74" customWidth="1"/>
    <col min="518" max="518" width="16.25" style="74" customWidth="1"/>
    <col min="519" max="519" width="30.375" style="74" customWidth="1"/>
    <col min="520" max="520" width="62.125" style="74" customWidth="1"/>
    <col min="521" max="525" width="18.5" style="74" customWidth="1"/>
    <col min="526" max="526" width="24" style="74" bestFit="1" customWidth="1"/>
    <col min="527" max="528" width="14.625" style="74" customWidth="1"/>
    <col min="529" max="765" width="9" style="74"/>
    <col min="766" max="766" width="4.5" style="74" bestFit="1" customWidth="1"/>
    <col min="767" max="767" width="9" style="74" bestFit="1" customWidth="1"/>
    <col min="768" max="768" width="13.75" style="74" bestFit="1" customWidth="1"/>
    <col min="769" max="769" width="21.75" style="74" customWidth="1"/>
    <col min="770" max="770" width="26.5" style="74" customWidth="1"/>
    <col min="771" max="771" width="15.875" style="74" customWidth="1"/>
    <col min="772" max="772" width="23.25" style="74" customWidth="1"/>
    <col min="773" max="773" width="24.5" style="74" customWidth="1"/>
    <col min="774" max="774" width="16.25" style="74" customWidth="1"/>
    <col min="775" max="775" width="30.375" style="74" customWidth="1"/>
    <col min="776" max="776" width="62.125" style="74" customWidth="1"/>
    <col min="777" max="781" width="18.5" style="74" customWidth="1"/>
    <col min="782" max="782" width="24" style="74" bestFit="1" customWidth="1"/>
    <col min="783" max="784" width="14.625" style="74" customWidth="1"/>
    <col min="785" max="1021" width="9" style="74"/>
    <col min="1022" max="1022" width="4.5" style="74" bestFit="1" customWidth="1"/>
    <col min="1023" max="1023" width="9" style="74" bestFit="1" customWidth="1"/>
    <col min="1024" max="1024" width="13.75" style="74" bestFit="1" customWidth="1"/>
    <col min="1025" max="1025" width="21.75" style="74" customWidth="1"/>
    <col min="1026" max="1026" width="26.5" style="74" customWidth="1"/>
    <col min="1027" max="1027" width="15.875" style="74" customWidth="1"/>
    <col min="1028" max="1028" width="23.25" style="74" customWidth="1"/>
    <col min="1029" max="1029" width="24.5" style="74" customWidth="1"/>
    <col min="1030" max="1030" width="16.25" style="74" customWidth="1"/>
    <col min="1031" max="1031" width="30.375" style="74" customWidth="1"/>
    <col min="1032" max="1032" width="62.125" style="74" customWidth="1"/>
    <col min="1033" max="1037" width="18.5" style="74" customWidth="1"/>
    <col min="1038" max="1038" width="24" style="74" bestFit="1" customWidth="1"/>
    <col min="1039" max="1040" width="14.625" style="74" customWidth="1"/>
    <col min="1041" max="1277" width="9" style="74"/>
    <col min="1278" max="1278" width="4.5" style="74" bestFit="1" customWidth="1"/>
    <col min="1279" max="1279" width="9" style="74" bestFit="1" customWidth="1"/>
    <col min="1280" max="1280" width="13.75" style="74" bestFit="1" customWidth="1"/>
    <col min="1281" max="1281" width="21.75" style="74" customWidth="1"/>
    <col min="1282" max="1282" width="26.5" style="74" customWidth="1"/>
    <col min="1283" max="1283" width="15.875" style="74" customWidth="1"/>
    <col min="1284" max="1284" width="23.25" style="74" customWidth="1"/>
    <col min="1285" max="1285" width="24.5" style="74" customWidth="1"/>
    <col min="1286" max="1286" width="16.25" style="74" customWidth="1"/>
    <col min="1287" max="1287" width="30.375" style="74" customWidth="1"/>
    <col min="1288" max="1288" width="62.125" style="74" customWidth="1"/>
    <col min="1289" max="1293" width="18.5" style="74" customWidth="1"/>
    <col min="1294" max="1294" width="24" style="74" bestFit="1" customWidth="1"/>
    <col min="1295" max="1296" width="14.625" style="74" customWidth="1"/>
    <col min="1297" max="1533" width="9" style="74"/>
    <col min="1534" max="1534" width="4.5" style="74" bestFit="1" customWidth="1"/>
    <col min="1535" max="1535" width="9" style="74" bestFit="1" customWidth="1"/>
    <col min="1536" max="1536" width="13.75" style="74" bestFit="1" customWidth="1"/>
    <col min="1537" max="1537" width="21.75" style="74" customWidth="1"/>
    <col min="1538" max="1538" width="26.5" style="74" customWidth="1"/>
    <col min="1539" max="1539" width="15.875" style="74" customWidth="1"/>
    <col min="1540" max="1540" width="23.25" style="74" customWidth="1"/>
    <col min="1541" max="1541" width="24.5" style="74" customWidth="1"/>
    <col min="1542" max="1542" width="16.25" style="74" customWidth="1"/>
    <col min="1543" max="1543" width="30.375" style="74" customWidth="1"/>
    <col min="1544" max="1544" width="62.125" style="74" customWidth="1"/>
    <col min="1545" max="1549" width="18.5" style="74" customWidth="1"/>
    <col min="1550" max="1550" width="24" style="74" bestFit="1" customWidth="1"/>
    <col min="1551" max="1552" width="14.625" style="74" customWidth="1"/>
    <col min="1553" max="1789" width="9" style="74"/>
    <col min="1790" max="1790" width="4.5" style="74" bestFit="1" customWidth="1"/>
    <col min="1791" max="1791" width="9" style="74" bestFit="1" customWidth="1"/>
    <col min="1792" max="1792" width="13.75" style="74" bestFit="1" customWidth="1"/>
    <col min="1793" max="1793" width="21.75" style="74" customWidth="1"/>
    <col min="1794" max="1794" width="26.5" style="74" customWidth="1"/>
    <col min="1795" max="1795" width="15.875" style="74" customWidth="1"/>
    <col min="1796" max="1796" width="23.25" style="74" customWidth="1"/>
    <col min="1797" max="1797" width="24.5" style="74" customWidth="1"/>
    <col min="1798" max="1798" width="16.25" style="74" customWidth="1"/>
    <col min="1799" max="1799" width="30.375" style="74" customWidth="1"/>
    <col min="1800" max="1800" width="62.125" style="74" customWidth="1"/>
    <col min="1801" max="1805" width="18.5" style="74" customWidth="1"/>
    <col min="1806" max="1806" width="24" style="74" bestFit="1" customWidth="1"/>
    <col min="1807" max="1808" width="14.625" style="74" customWidth="1"/>
    <col min="1809" max="2045" width="9" style="74"/>
    <col min="2046" max="2046" width="4.5" style="74" bestFit="1" customWidth="1"/>
    <col min="2047" max="2047" width="9" style="74" bestFit="1" customWidth="1"/>
    <col min="2048" max="2048" width="13.75" style="74" bestFit="1" customWidth="1"/>
    <col min="2049" max="2049" width="21.75" style="74" customWidth="1"/>
    <col min="2050" max="2050" width="26.5" style="74" customWidth="1"/>
    <col min="2051" max="2051" width="15.875" style="74" customWidth="1"/>
    <col min="2052" max="2052" width="23.25" style="74" customWidth="1"/>
    <col min="2053" max="2053" width="24.5" style="74" customWidth="1"/>
    <col min="2054" max="2054" width="16.25" style="74" customWidth="1"/>
    <col min="2055" max="2055" width="30.375" style="74" customWidth="1"/>
    <col min="2056" max="2056" width="62.125" style="74" customWidth="1"/>
    <col min="2057" max="2061" width="18.5" style="74" customWidth="1"/>
    <col min="2062" max="2062" width="24" style="74" bestFit="1" customWidth="1"/>
    <col min="2063" max="2064" width="14.625" style="74" customWidth="1"/>
    <col min="2065" max="2301" width="9" style="74"/>
    <col min="2302" max="2302" width="4.5" style="74" bestFit="1" customWidth="1"/>
    <col min="2303" max="2303" width="9" style="74" bestFit="1" customWidth="1"/>
    <col min="2304" max="2304" width="13.75" style="74" bestFit="1" customWidth="1"/>
    <col min="2305" max="2305" width="21.75" style="74" customWidth="1"/>
    <col min="2306" max="2306" width="26.5" style="74" customWidth="1"/>
    <col min="2307" max="2307" width="15.875" style="74" customWidth="1"/>
    <col min="2308" max="2308" width="23.25" style="74" customWidth="1"/>
    <col min="2309" max="2309" width="24.5" style="74" customWidth="1"/>
    <col min="2310" max="2310" width="16.25" style="74" customWidth="1"/>
    <col min="2311" max="2311" width="30.375" style="74" customWidth="1"/>
    <col min="2312" max="2312" width="62.125" style="74" customWidth="1"/>
    <col min="2313" max="2317" width="18.5" style="74" customWidth="1"/>
    <col min="2318" max="2318" width="24" style="74" bestFit="1" customWidth="1"/>
    <col min="2319" max="2320" width="14.625" style="74" customWidth="1"/>
    <col min="2321" max="2557" width="9" style="74"/>
    <col min="2558" max="2558" width="4.5" style="74" bestFit="1" customWidth="1"/>
    <col min="2559" max="2559" width="9" style="74" bestFit="1" customWidth="1"/>
    <col min="2560" max="2560" width="13.75" style="74" bestFit="1" customWidth="1"/>
    <col min="2561" max="2561" width="21.75" style="74" customWidth="1"/>
    <col min="2562" max="2562" width="26.5" style="74" customWidth="1"/>
    <col min="2563" max="2563" width="15.875" style="74" customWidth="1"/>
    <col min="2564" max="2564" width="23.25" style="74" customWidth="1"/>
    <col min="2565" max="2565" width="24.5" style="74" customWidth="1"/>
    <col min="2566" max="2566" width="16.25" style="74" customWidth="1"/>
    <col min="2567" max="2567" width="30.375" style="74" customWidth="1"/>
    <col min="2568" max="2568" width="62.125" style="74" customWidth="1"/>
    <col min="2569" max="2573" width="18.5" style="74" customWidth="1"/>
    <col min="2574" max="2574" width="24" style="74" bestFit="1" customWidth="1"/>
    <col min="2575" max="2576" width="14.625" style="74" customWidth="1"/>
    <col min="2577" max="2813" width="9" style="74"/>
    <col min="2814" max="2814" width="4.5" style="74" bestFit="1" customWidth="1"/>
    <col min="2815" max="2815" width="9" style="74" bestFit="1" customWidth="1"/>
    <col min="2816" max="2816" width="13.75" style="74" bestFit="1" customWidth="1"/>
    <col min="2817" max="2817" width="21.75" style="74" customWidth="1"/>
    <col min="2818" max="2818" width="26.5" style="74" customWidth="1"/>
    <col min="2819" max="2819" width="15.875" style="74" customWidth="1"/>
    <col min="2820" max="2820" width="23.25" style="74" customWidth="1"/>
    <col min="2821" max="2821" width="24.5" style="74" customWidth="1"/>
    <col min="2822" max="2822" width="16.25" style="74" customWidth="1"/>
    <col min="2823" max="2823" width="30.375" style="74" customWidth="1"/>
    <col min="2824" max="2824" width="62.125" style="74" customWidth="1"/>
    <col min="2825" max="2829" width="18.5" style="74" customWidth="1"/>
    <col min="2830" max="2830" width="24" style="74" bestFit="1" customWidth="1"/>
    <col min="2831" max="2832" width="14.625" style="74" customWidth="1"/>
    <col min="2833" max="3069" width="9" style="74"/>
    <col min="3070" max="3070" width="4.5" style="74" bestFit="1" customWidth="1"/>
    <col min="3071" max="3071" width="9" style="74" bestFit="1" customWidth="1"/>
    <col min="3072" max="3072" width="13.75" style="74" bestFit="1" customWidth="1"/>
    <col min="3073" max="3073" width="21.75" style="74" customWidth="1"/>
    <col min="3074" max="3074" width="26.5" style="74" customWidth="1"/>
    <col min="3075" max="3075" width="15.875" style="74" customWidth="1"/>
    <col min="3076" max="3076" width="23.25" style="74" customWidth="1"/>
    <col min="3077" max="3077" width="24.5" style="74" customWidth="1"/>
    <col min="3078" max="3078" width="16.25" style="74" customWidth="1"/>
    <col min="3079" max="3079" width="30.375" style="74" customWidth="1"/>
    <col min="3080" max="3080" width="62.125" style="74" customWidth="1"/>
    <col min="3081" max="3085" width="18.5" style="74" customWidth="1"/>
    <col min="3086" max="3086" width="24" style="74" bestFit="1" customWidth="1"/>
    <col min="3087" max="3088" width="14.625" style="74" customWidth="1"/>
    <col min="3089" max="3325" width="9" style="74"/>
    <col min="3326" max="3326" width="4.5" style="74" bestFit="1" customWidth="1"/>
    <col min="3327" max="3327" width="9" style="74" bestFit="1" customWidth="1"/>
    <col min="3328" max="3328" width="13.75" style="74" bestFit="1" customWidth="1"/>
    <col min="3329" max="3329" width="21.75" style="74" customWidth="1"/>
    <col min="3330" max="3330" width="26.5" style="74" customWidth="1"/>
    <col min="3331" max="3331" width="15.875" style="74" customWidth="1"/>
    <col min="3332" max="3332" width="23.25" style="74" customWidth="1"/>
    <col min="3333" max="3333" width="24.5" style="74" customWidth="1"/>
    <col min="3334" max="3334" width="16.25" style="74" customWidth="1"/>
    <col min="3335" max="3335" width="30.375" style="74" customWidth="1"/>
    <col min="3336" max="3336" width="62.125" style="74" customWidth="1"/>
    <col min="3337" max="3341" width="18.5" style="74" customWidth="1"/>
    <col min="3342" max="3342" width="24" style="74" bestFit="1" customWidth="1"/>
    <col min="3343" max="3344" width="14.625" style="74" customWidth="1"/>
    <col min="3345" max="3581" width="9" style="74"/>
    <col min="3582" max="3582" width="4.5" style="74" bestFit="1" customWidth="1"/>
    <col min="3583" max="3583" width="9" style="74" bestFit="1" customWidth="1"/>
    <col min="3584" max="3584" width="13.75" style="74" bestFit="1" customWidth="1"/>
    <col min="3585" max="3585" width="21.75" style="74" customWidth="1"/>
    <col min="3586" max="3586" width="26.5" style="74" customWidth="1"/>
    <col min="3587" max="3587" width="15.875" style="74" customWidth="1"/>
    <col min="3588" max="3588" width="23.25" style="74" customWidth="1"/>
    <col min="3589" max="3589" width="24.5" style="74" customWidth="1"/>
    <col min="3590" max="3590" width="16.25" style="74" customWidth="1"/>
    <col min="3591" max="3591" width="30.375" style="74" customWidth="1"/>
    <col min="3592" max="3592" width="62.125" style="74" customWidth="1"/>
    <col min="3593" max="3597" width="18.5" style="74" customWidth="1"/>
    <col min="3598" max="3598" width="24" style="74" bestFit="1" customWidth="1"/>
    <col min="3599" max="3600" width="14.625" style="74" customWidth="1"/>
    <col min="3601" max="3837" width="9" style="74"/>
    <col min="3838" max="3838" width="4.5" style="74" bestFit="1" customWidth="1"/>
    <col min="3839" max="3839" width="9" style="74" bestFit="1" customWidth="1"/>
    <col min="3840" max="3840" width="13.75" style="74" bestFit="1" customWidth="1"/>
    <col min="3841" max="3841" width="21.75" style="74" customWidth="1"/>
    <col min="3842" max="3842" width="26.5" style="74" customWidth="1"/>
    <col min="3843" max="3843" width="15.875" style="74" customWidth="1"/>
    <col min="3844" max="3844" width="23.25" style="74" customWidth="1"/>
    <col min="3845" max="3845" width="24.5" style="74" customWidth="1"/>
    <col min="3846" max="3846" width="16.25" style="74" customWidth="1"/>
    <col min="3847" max="3847" width="30.375" style="74" customWidth="1"/>
    <col min="3848" max="3848" width="62.125" style="74" customWidth="1"/>
    <col min="3849" max="3853" width="18.5" style="74" customWidth="1"/>
    <col min="3854" max="3854" width="24" style="74" bestFit="1" customWidth="1"/>
    <col min="3855" max="3856" width="14.625" style="74" customWidth="1"/>
    <col min="3857" max="4093" width="9" style="74"/>
    <col min="4094" max="4094" width="4.5" style="74" bestFit="1" customWidth="1"/>
    <col min="4095" max="4095" width="9" style="74" bestFit="1" customWidth="1"/>
    <col min="4096" max="4096" width="13.75" style="74" bestFit="1" customWidth="1"/>
    <col min="4097" max="4097" width="21.75" style="74" customWidth="1"/>
    <col min="4098" max="4098" width="26.5" style="74" customWidth="1"/>
    <col min="4099" max="4099" width="15.875" style="74" customWidth="1"/>
    <col min="4100" max="4100" width="23.25" style="74" customWidth="1"/>
    <col min="4101" max="4101" width="24.5" style="74" customWidth="1"/>
    <col min="4102" max="4102" width="16.25" style="74" customWidth="1"/>
    <col min="4103" max="4103" width="30.375" style="74" customWidth="1"/>
    <col min="4104" max="4104" width="62.125" style="74" customWidth="1"/>
    <col min="4105" max="4109" width="18.5" style="74" customWidth="1"/>
    <col min="4110" max="4110" width="24" style="74" bestFit="1" customWidth="1"/>
    <col min="4111" max="4112" width="14.625" style="74" customWidth="1"/>
    <col min="4113" max="4349" width="9" style="74"/>
    <col min="4350" max="4350" width="4.5" style="74" bestFit="1" customWidth="1"/>
    <col min="4351" max="4351" width="9" style="74" bestFit="1" customWidth="1"/>
    <col min="4352" max="4352" width="13.75" style="74" bestFit="1" customWidth="1"/>
    <col min="4353" max="4353" width="21.75" style="74" customWidth="1"/>
    <col min="4354" max="4354" width="26.5" style="74" customWidth="1"/>
    <col min="4355" max="4355" width="15.875" style="74" customWidth="1"/>
    <col min="4356" max="4356" width="23.25" style="74" customWidth="1"/>
    <col min="4357" max="4357" width="24.5" style="74" customWidth="1"/>
    <col min="4358" max="4358" width="16.25" style="74" customWidth="1"/>
    <col min="4359" max="4359" width="30.375" style="74" customWidth="1"/>
    <col min="4360" max="4360" width="62.125" style="74" customWidth="1"/>
    <col min="4361" max="4365" width="18.5" style="74" customWidth="1"/>
    <col min="4366" max="4366" width="24" style="74" bestFit="1" customWidth="1"/>
    <col min="4367" max="4368" width="14.625" style="74" customWidth="1"/>
    <col min="4369" max="4605" width="9" style="74"/>
    <col min="4606" max="4606" width="4.5" style="74" bestFit="1" customWidth="1"/>
    <col min="4607" max="4607" width="9" style="74" bestFit="1" customWidth="1"/>
    <col min="4608" max="4608" width="13.75" style="74" bestFit="1" customWidth="1"/>
    <col min="4609" max="4609" width="21.75" style="74" customWidth="1"/>
    <col min="4610" max="4610" width="26.5" style="74" customWidth="1"/>
    <col min="4611" max="4611" width="15.875" style="74" customWidth="1"/>
    <col min="4612" max="4612" width="23.25" style="74" customWidth="1"/>
    <col min="4613" max="4613" width="24.5" style="74" customWidth="1"/>
    <col min="4614" max="4614" width="16.25" style="74" customWidth="1"/>
    <col min="4615" max="4615" width="30.375" style="74" customWidth="1"/>
    <col min="4616" max="4616" width="62.125" style="74" customWidth="1"/>
    <col min="4617" max="4621" width="18.5" style="74" customWidth="1"/>
    <col min="4622" max="4622" width="24" style="74" bestFit="1" customWidth="1"/>
    <col min="4623" max="4624" width="14.625" style="74" customWidth="1"/>
    <col min="4625" max="4861" width="9" style="74"/>
    <col min="4862" max="4862" width="4.5" style="74" bestFit="1" customWidth="1"/>
    <col min="4863" max="4863" width="9" style="74" bestFit="1" customWidth="1"/>
    <col min="4864" max="4864" width="13.75" style="74" bestFit="1" customWidth="1"/>
    <col min="4865" max="4865" width="21.75" style="74" customWidth="1"/>
    <col min="4866" max="4866" width="26.5" style="74" customWidth="1"/>
    <col min="4867" max="4867" width="15.875" style="74" customWidth="1"/>
    <col min="4868" max="4868" width="23.25" style="74" customWidth="1"/>
    <col min="4869" max="4869" width="24.5" style="74" customWidth="1"/>
    <col min="4870" max="4870" width="16.25" style="74" customWidth="1"/>
    <col min="4871" max="4871" width="30.375" style="74" customWidth="1"/>
    <col min="4872" max="4872" width="62.125" style="74" customWidth="1"/>
    <col min="4873" max="4877" width="18.5" style="74" customWidth="1"/>
    <col min="4878" max="4878" width="24" style="74" bestFit="1" customWidth="1"/>
    <col min="4879" max="4880" width="14.625" style="74" customWidth="1"/>
    <col min="4881" max="5117" width="9" style="74"/>
    <col min="5118" max="5118" width="4.5" style="74" bestFit="1" customWidth="1"/>
    <col min="5119" max="5119" width="9" style="74" bestFit="1" customWidth="1"/>
    <col min="5120" max="5120" width="13.75" style="74" bestFit="1" customWidth="1"/>
    <col min="5121" max="5121" width="21.75" style="74" customWidth="1"/>
    <col min="5122" max="5122" width="26.5" style="74" customWidth="1"/>
    <col min="5123" max="5123" width="15.875" style="74" customWidth="1"/>
    <col min="5124" max="5124" width="23.25" style="74" customWidth="1"/>
    <col min="5125" max="5125" width="24.5" style="74" customWidth="1"/>
    <col min="5126" max="5126" width="16.25" style="74" customWidth="1"/>
    <col min="5127" max="5127" width="30.375" style="74" customWidth="1"/>
    <col min="5128" max="5128" width="62.125" style="74" customWidth="1"/>
    <col min="5129" max="5133" width="18.5" style="74" customWidth="1"/>
    <col min="5134" max="5134" width="24" style="74" bestFit="1" customWidth="1"/>
    <col min="5135" max="5136" width="14.625" style="74" customWidth="1"/>
    <col min="5137" max="5373" width="9" style="74"/>
    <col min="5374" max="5374" width="4.5" style="74" bestFit="1" customWidth="1"/>
    <col min="5375" max="5375" width="9" style="74" bestFit="1" customWidth="1"/>
    <col min="5376" max="5376" width="13.75" style="74" bestFit="1" customWidth="1"/>
    <col min="5377" max="5377" width="21.75" style="74" customWidth="1"/>
    <col min="5378" max="5378" width="26.5" style="74" customWidth="1"/>
    <col min="5379" max="5379" width="15.875" style="74" customWidth="1"/>
    <col min="5380" max="5380" width="23.25" style="74" customWidth="1"/>
    <col min="5381" max="5381" width="24.5" style="74" customWidth="1"/>
    <col min="5382" max="5382" width="16.25" style="74" customWidth="1"/>
    <col min="5383" max="5383" width="30.375" style="74" customWidth="1"/>
    <col min="5384" max="5384" width="62.125" style="74" customWidth="1"/>
    <col min="5385" max="5389" width="18.5" style="74" customWidth="1"/>
    <col min="5390" max="5390" width="24" style="74" bestFit="1" customWidth="1"/>
    <col min="5391" max="5392" width="14.625" style="74" customWidth="1"/>
    <col min="5393" max="5629" width="9" style="74"/>
    <col min="5630" max="5630" width="4.5" style="74" bestFit="1" customWidth="1"/>
    <col min="5631" max="5631" width="9" style="74" bestFit="1" customWidth="1"/>
    <col min="5632" max="5632" width="13.75" style="74" bestFit="1" customWidth="1"/>
    <col min="5633" max="5633" width="21.75" style="74" customWidth="1"/>
    <col min="5634" max="5634" width="26.5" style="74" customWidth="1"/>
    <col min="5635" max="5635" width="15.875" style="74" customWidth="1"/>
    <col min="5636" max="5636" width="23.25" style="74" customWidth="1"/>
    <col min="5637" max="5637" width="24.5" style="74" customWidth="1"/>
    <col min="5638" max="5638" width="16.25" style="74" customWidth="1"/>
    <col min="5639" max="5639" width="30.375" style="74" customWidth="1"/>
    <col min="5640" max="5640" width="62.125" style="74" customWidth="1"/>
    <col min="5641" max="5645" width="18.5" style="74" customWidth="1"/>
    <col min="5646" max="5646" width="24" style="74" bestFit="1" customWidth="1"/>
    <col min="5647" max="5648" width="14.625" style="74" customWidth="1"/>
    <col min="5649" max="5885" width="9" style="74"/>
    <col min="5886" max="5886" width="4.5" style="74" bestFit="1" customWidth="1"/>
    <col min="5887" max="5887" width="9" style="74" bestFit="1" customWidth="1"/>
    <col min="5888" max="5888" width="13.75" style="74" bestFit="1" customWidth="1"/>
    <col min="5889" max="5889" width="21.75" style="74" customWidth="1"/>
    <col min="5890" max="5890" width="26.5" style="74" customWidth="1"/>
    <col min="5891" max="5891" width="15.875" style="74" customWidth="1"/>
    <col min="5892" max="5892" width="23.25" style="74" customWidth="1"/>
    <col min="5893" max="5893" width="24.5" style="74" customWidth="1"/>
    <col min="5894" max="5894" width="16.25" style="74" customWidth="1"/>
    <col min="5895" max="5895" width="30.375" style="74" customWidth="1"/>
    <col min="5896" max="5896" width="62.125" style="74" customWidth="1"/>
    <col min="5897" max="5901" width="18.5" style="74" customWidth="1"/>
    <col min="5902" max="5902" width="24" style="74" bestFit="1" customWidth="1"/>
    <col min="5903" max="5904" width="14.625" style="74" customWidth="1"/>
    <col min="5905" max="6141" width="9" style="74"/>
    <col min="6142" max="6142" width="4.5" style="74" bestFit="1" customWidth="1"/>
    <col min="6143" max="6143" width="9" style="74" bestFit="1" customWidth="1"/>
    <col min="6144" max="6144" width="13.75" style="74" bestFit="1" customWidth="1"/>
    <col min="6145" max="6145" width="21.75" style="74" customWidth="1"/>
    <col min="6146" max="6146" width="26.5" style="74" customWidth="1"/>
    <col min="6147" max="6147" width="15.875" style="74" customWidth="1"/>
    <col min="6148" max="6148" width="23.25" style="74" customWidth="1"/>
    <col min="6149" max="6149" width="24.5" style="74" customWidth="1"/>
    <col min="6150" max="6150" width="16.25" style="74" customWidth="1"/>
    <col min="6151" max="6151" width="30.375" style="74" customWidth="1"/>
    <col min="6152" max="6152" width="62.125" style="74" customWidth="1"/>
    <col min="6153" max="6157" width="18.5" style="74" customWidth="1"/>
    <col min="6158" max="6158" width="24" style="74" bestFit="1" customWidth="1"/>
    <col min="6159" max="6160" width="14.625" style="74" customWidth="1"/>
    <col min="6161" max="6397" width="9" style="74"/>
    <col min="6398" max="6398" width="4.5" style="74" bestFit="1" customWidth="1"/>
    <col min="6399" max="6399" width="9" style="74" bestFit="1" customWidth="1"/>
    <col min="6400" max="6400" width="13.75" style="74" bestFit="1" customWidth="1"/>
    <col min="6401" max="6401" width="21.75" style="74" customWidth="1"/>
    <col min="6402" max="6402" width="26.5" style="74" customWidth="1"/>
    <col min="6403" max="6403" width="15.875" style="74" customWidth="1"/>
    <col min="6404" max="6404" width="23.25" style="74" customWidth="1"/>
    <col min="6405" max="6405" width="24.5" style="74" customWidth="1"/>
    <col min="6406" max="6406" width="16.25" style="74" customWidth="1"/>
    <col min="6407" max="6407" width="30.375" style="74" customWidth="1"/>
    <col min="6408" max="6408" width="62.125" style="74" customWidth="1"/>
    <col min="6409" max="6413" width="18.5" style="74" customWidth="1"/>
    <col min="6414" max="6414" width="24" style="74" bestFit="1" customWidth="1"/>
    <col min="6415" max="6416" width="14.625" style="74" customWidth="1"/>
    <col min="6417" max="6653" width="9" style="74"/>
    <col min="6654" max="6654" width="4.5" style="74" bestFit="1" customWidth="1"/>
    <col min="6655" max="6655" width="9" style="74" bestFit="1" customWidth="1"/>
    <col min="6656" max="6656" width="13.75" style="74" bestFit="1" customWidth="1"/>
    <col min="6657" max="6657" width="21.75" style="74" customWidth="1"/>
    <col min="6658" max="6658" width="26.5" style="74" customWidth="1"/>
    <col min="6659" max="6659" width="15.875" style="74" customWidth="1"/>
    <col min="6660" max="6660" width="23.25" style="74" customWidth="1"/>
    <col min="6661" max="6661" width="24.5" style="74" customWidth="1"/>
    <col min="6662" max="6662" width="16.25" style="74" customWidth="1"/>
    <col min="6663" max="6663" width="30.375" style="74" customWidth="1"/>
    <col min="6664" max="6664" width="62.125" style="74" customWidth="1"/>
    <col min="6665" max="6669" width="18.5" style="74" customWidth="1"/>
    <col min="6670" max="6670" width="24" style="74" bestFit="1" customWidth="1"/>
    <col min="6671" max="6672" width="14.625" style="74" customWidth="1"/>
    <col min="6673" max="6909" width="9" style="74"/>
    <col min="6910" max="6910" width="4.5" style="74" bestFit="1" customWidth="1"/>
    <col min="6911" max="6911" width="9" style="74" bestFit="1" customWidth="1"/>
    <col min="6912" max="6912" width="13.75" style="74" bestFit="1" customWidth="1"/>
    <col min="6913" max="6913" width="21.75" style="74" customWidth="1"/>
    <col min="6914" max="6914" width="26.5" style="74" customWidth="1"/>
    <col min="6915" max="6915" width="15.875" style="74" customWidth="1"/>
    <col min="6916" max="6916" width="23.25" style="74" customWidth="1"/>
    <col min="6917" max="6917" width="24.5" style="74" customWidth="1"/>
    <col min="6918" max="6918" width="16.25" style="74" customWidth="1"/>
    <col min="6919" max="6919" width="30.375" style="74" customWidth="1"/>
    <col min="6920" max="6920" width="62.125" style="74" customWidth="1"/>
    <col min="6921" max="6925" width="18.5" style="74" customWidth="1"/>
    <col min="6926" max="6926" width="24" style="74" bestFit="1" customWidth="1"/>
    <col min="6927" max="6928" width="14.625" style="74" customWidth="1"/>
    <col min="6929" max="7165" width="9" style="74"/>
    <col min="7166" max="7166" width="4.5" style="74" bestFit="1" customWidth="1"/>
    <col min="7167" max="7167" width="9" style="74" bestFit="1" customWidth="1"/>
    <col min="7168" max="7168" width="13.75" style="74" bestFit="1" customWidth="1"/>
    <col min="7169" max="7169" width="21.75" style="74" customWidth="1"/>
    <col min="7170" max="7170" width="26.5" style="74" customWidth="1"/>
    <col min="7171" max="7171" width="15.875" style="74" customWidth="1"/>
    <col min="7172" max="7172" width="23.25" style="74" customWidth="1"/>
    <col min="7173" max="7173" width="24.5" style="74" customWidth="1"/>
    <col min="7174" max="7174" width="16.25" style="74" customWidth="1"/>
    <col min="7175" max="7175" width="30.375" style="74" customWidth="1"/>
    <col min="7176" max="7176" width="62.125" style="74" customWidth="1"/>
    <col min="7177" max="7181" width="18.5" style="74" customWidth="1"/>
    <col min="7182" max="7182" width="24" style="74" bestFit="1" customWidth="1"/>
    <col min="7183" max="7184" width="14.625" style="74" customWidth="1"/>
    <col min="7185" max="7421" width="9" style="74"/>
    <col min="7422" max="7422" width="4.5" style="74" bestFit="1" customWidth="1"/>
    <col min="7423" max="7423" width="9" style="74" bestFit="1" customWidth="1"/>
    <col min="7424" max="7424" width="13.75" style="74" bestFit="1" customWidth="1"/>
    <col min="7425" max="7425" width="21.75" style="74" customWidth="1"/>
    <col min="7426" max="7426" width="26.5" style="74" customWidth="1"/>
    <col min="7427" max="7427" width="15.875" style="74" customWidth="1"/>
    <col min="7428" max="7428" width="23.25" style="74" customWidth="1"/>
    <col min="7429" max="7429" width="24.5" style="74" customWidth="1"/>
    <col min="7430" max="7430" width="16.25" style="74" customWidth="1"/>
    <col min="7431" max="7431" width="30.375" style="74" customWidth="1"/>
    <col min="7432" max="7432" width="62.125" style="74" customWidth="1"/>
    <col min="7433" max="7437" width="18.5" style="74" customWidth="1"/>
    <col min="7438" max="7438" width="24" style="74" bestFit="1" customWidth="1"/>
    <col min="7439" max="7440" width="14.625" style="74" customWidth="1"/>
    <col min="7441" max="7677" width="9" style="74"/>
    <col min="7678" max="7678" width="4.5" style="74" bestFit="1" customWidth="1"/>
    <col min="7679" max="7679" width="9" style="74" bestFit="1" customWidth="1"/>
    <col min="7680" max="7680" width="13.75" style="74" bestFit="1" customWidth="1"/>
    <col min="7681" max="7681" width="21.75" style="74" customWidth="1"/>
    <col min="7682" max="7682" width="26.5" style="74" customWidth="1"/>
    <col min="7683" max="7683" width="15.875" style="74" customWidth="1"/>
    <col min="7684" max="7684" width="23.25" style="74" customWidth="1"/>
    <col min="7685" max="7685" width="24.5" style="74" customWidth="1"/>
    <col min="7686" max="7686" width="16.25" style="74" customWidth="1"/>
    <col min="7687" max="7687" width="30.375" style="74" customWidth="1"/>
    <col min="7688" max="7688" width="62.125" style="74" customWidth="1"/>
    <col min="7689" max="7693" width="18.5" style="74" customWidth="1"/>
    <col min="7694" max="7694" width="24" style="74" bestFit="1" customWidth="1"/>
    <col min="7695" max="7696" width="14.625" style="74" customWidth="1"/>
    <col min="7697" max="7933" width="9" style="74"/>
    <col min="7934" max="7934" width="4.5" style="74" bestFit="1" customWidth="1"/>
    <col min="7935" max="7935" width="9" style="74" bestFit="1" customWidth="1"/>
    <col min="7936" max="7936" width="13.75" style="74" bestFit="1" customWidth="1"/>
    <col min="7937" max="7937" width="21.75" style="74" customWidth="1"/>
    <col min="7938" max="7938" width="26.5" style="74" customWidth="1"/>
    <col min="7939" max="7939" width="15.875" style="74" customWidth="1"/>
    <col min="7940" max="7940" width="23.25" style="74" customWidth="1"/>
    <col min="7941" max="7941" width="24.5" style="74" customWidth="1"/>
    <col min="7942" max="7942" width="16.25" style="74" customWidth="1"/>
    <col min="7943" max="7943" width="30.375" style="74" customWidth="1"/>
    <col min="7944" max="7944" width="62.125" style="74" customWidth="1"/>
    <col min="7945" max="7949" width="18.5" style="74" customWidth="1"/>
    <col min="7950" max="7950" width="24" style="74" bestFit="1" customWidth="1"/>
    <col min="7951" max="7952" width="14.625" style="74" customWidth="1"/>
    <col min="7953" max="8189" width="9" style="74"/>
    <col min="8190" max="8190" width="4.5" style="74" bestFit="1" customWidth="1"/>
    <col min="8191" max="8191" width="9" style="74" bestFit="1" customWidth="1"/>
    <col min="8192" max="8192" width="13.75" style="74" bestFit="1" customWidth="1"/>
    <col min="8193" max="8193" width="21.75" style="74" customWidth="1"/>
    <col min="8194" max="8194" width="26.5" style="74" customWidth="1"/>
    <col min="8195" max="8195" width="15.875" style="74" customWidth="1"/>
    <col min="8196" max="8196" width="23.25" style="74" customWidth="1"/>
    <col min="8197" max="8197" width="24.5" style="74" customWidth="1"/>
    <col min="8198" max="8198" width="16.25" style="74" customWidth="1"/>
    <col min="8199" max="8199" width="30.375" style="74" customWidth="1"/>
    <col min="8200" max="8200" width="62.125" style="74" customWidth="1"/>
    <col min="8201" max="8205" width="18.5" style="74" customWidth="1"/>
    <col min="8206" max="8206" width="24" style="74" bestFit="1" customWidth="1"/>
    <col min="8207" max="8208" width="14.625" style="74" customWidth="1"/>
    <col min="8209" max="8445" width="9" style="74"/>
    <col min="8446" max="8446" width="4.5" style="74" bestFit="1" customWidth="1"/>
    <col min="8447" max="8447" width="9" style="74" bestFit="1" customWidth="1"/>
    <col min="8448" max="8448" width="13.75" style="74" bestFit="1" customWidth="1"/>
    <col min="8449" max="8449" width="21.75" style="74" customWidth="1"/>
    <col min="8450" max="8450" width="26.5" style="74" customWidth="1"/>
    <col min="8451" max="8451" width="15.875" style="74" customWidth="1"/>
    <col min="8452" max="8452" width="23.25" style="74" customWidth="1"/>
    <col min="8453" max="8453" width="24.5" style="74" customWidth="1"/>
    <col min="8454" max="8454" width="16.25" style="74" customWidth="1"/>
    <col min="8455" max="8455" width="30.375" style="74" customWidth="1"/>
    <col min="8456" max="8456" width="62.125" style="74" customWidth="1"/>
    <col min="8457" max="8461" width="18.5" style="74" customWidth="1"/>
    <col min="8462" max="8462" width="24" style="74" bestFit="1" customWidth="1"/>
    <col min="8463" max="8464" width="14.625" style="74" customWidth="1"/>
    <col min="8465" max="8701" width="9" style="74"/>
    <col min="8702" max="8702" width="4.5" style="74" bestFit="1" customWidth="1"/>
    <col min="8703" max="8703" width="9" style="74" bestFit="1" customWidth="1"/>
    <col min="8704" max="8704" width="13.75" style="74" bestFit="1" customWidth="1"/>
    <col min="8705" max="8705" width="21.75" style="74" customWidth="1"/>
    <col min="8706" max="8706" width="26.5" style="74" customWidth="1"/>
    <col min="8707" max="8707" width="15.875" style="74" customWidth="1"/>
    <col min="8708" max="8708" width="23.25" style="74" customWidth="1"/>
    <col min="8709" max="8709" width="24.5" style="74" customWidth="1"/>
    <col min="8710" max="8710" width="16.25" style="74" customWidth="1"/>
    <col min="8711" max="8711" width="30.375" style="74" customWidth="1"/>
    <col min="8712" max="8712" width="62.125" style="74" customWidth="1"/>
    <col min="8713" max="8717" width="18.5" style="74" customWidth="1"/>
    <col min="8718" max="8718" width="24" style="74" bestFit="1" customWidth="1"/>
    <col min="8719" max="8720" width="14.625" style="74" customWidth="1"/>
    <col min="8721" max="8957" width="9" style="74"/>
    <col min="8958" max="8958" width="4.5" style="74" bestFit="1" customWidth="1"/>
    <col min="8959" max="8959" width="9" style="74" bestFit="1" customWidth="1"/>
    <col min="8960" max="8960" width="13.75" style="74" bestFit="1" customWidth="1"/>
    <col min="8961" max="8961" width="21.75" style="74" customWidth="1"/>
    <col min="8962" max="8962" width="26.5" style="74" customWidth="1"/>
    <col min="8963" max="8963" width="15.875" style="74" customWidth="1"/>
    <col min="8964" max="8964" width="23.25" style="74" customWidth="1"/>
    <col min="8965" max="8965" width="24.5" style="74" customWidth="1"/>
    <col min="8966" max="8966" width="16.25" style="74" customWidth="1"/>
    <col min="8967" max="8967" width="30.375" style="74" customWidth="1"/>
    <col min="8968" max="8968" width="62.125" style="74" customWidth="1"/>
    <col min="8969" max="8973" width="18.5" style="74" customWidth="1"/>
    <col min="8974" max="8974" width="24" style="74" bestFit="1" customWidth="1"/>
    <col min="8975" max="8976" width="14.625" style="74" customWidth="1"/>
    <col min="8977" max="9213" width="9" style="74"/>
    <col min="9214" max="9214" width="4.5" style="74" bestFit="1" customWidth="1"/>
    <col min="9215" max="9215" width="9" style="74" bestFit="1" customWidth="1"/>
    <col min="9216" max="9216" width="13.75" style="74" bestFit="1" customWidth="1"/>
    <col min="9217" max="9217" width="21.75" style="74" customWidth="1"/>
    <col min="9218" max="9218" width="26.5" style="74" customWidth="1"/>
    <col min="9219" max="9219" width="15.875" style="74" customWidth="1"/>
    <col min="9220" max="9220" width="23.25" style="74" customWidth="1"/>
    <col min="9221" max="9221" width="24.5" style="74" customWidth="1"/>
    <col min="9222" max="9222" width="16.25" style="74" customWidth="1"/>
    <col min="9223" max="9223" width="30.375" style="74" customWidth="1"/>
    <col min="9224" max="9224" width="62.125" style="74" customWidth="1"/>
    <col min="9225" max="9229" width="18.5" style="74" customWidth="1"/>
    <col min="9230" max="9230" width="24" style="74" bestFit="1" customWidth="1"/>
    <col min="9231" max="9232" width="14.625" style="74" customWidth="1"/>
    <col min="9233" max="9469" width="9" style="74"/>
    <col min="9470" max="9470" width="4.5" style="74" bestFit="1" customWidth="1"/>
    <col min="9471" max="9471" width="9" style="74" bestFit="1" customWidth="1"/>
    <col min="9472" max="9472" width="13.75" style="74" bestFit="1" customWidth="1"/>
    <col min="9473" max="9473" width="21.75" style="74" customWidth="1"/>
    <col min="9474" max="9474" width="26.5" style="74" customWidth="1"/>
    <col min="9475" max="9475" width="15.875" style="74" customWidth="1"/>
    <col min="9476" max="9476" width="23.25" style="74" customWidth="1"/>
    <col min="9477" max="9477" width="24.5" style="74" customWidth="1"/>
    <col min="9478" max="9478" width="16.25" style="74" customWidth="1"/>
    <col min="9479" max="9479" width="30.375" style="74" customWidth="1"/>
    <col min="9480" max="9480" width="62.125" style="74" customWidth="1"/>
    <col min="9481" max="9485" width="18.5" style="74" customWidth="1"/>
    <col min="9486" max="9486" width="24" style="74" bestFit="1" customWidth="1"/>
    <col min="9487" max="9488" width="14.625" style="74" customWidth="1"/>
    <col min="9489" max="9725" width="9" style="74"/>
    <col min="9726" max="9726" width="4.5" style="74" bestFit="1" customWidth="1"/>
    <col min="9727" max="9727" width="9" style="74" bestFit="1" customWidth="1"/>
    <col min="9728" max="9728" width="13.75" style="74" bestFit="1" customWidth="1"/>
    <col min="9729" max="9729" width="21.75" style="74" customWidth="1"/>
    <col min="9730" max="9730" width="26.5" style="74" customWidth="1"/>
    <col min="9731" max="9731" width="15.875" style="74" customWidth="1"/>
    <col min="9732" max="9732" width="23.25" style="74" customWidth="1"/>
    <col min="9733" max="9733" width="24.5" style="74" customWidth="1"/>
    <col min="9734" max="9734" width="16.25" style="74" customWidth="1"/>
    <col min="9735" max="9735" width="30.375" style="74" customWidth="1"/>
    <col min="9736" max="9736" width="62.125" style="74" customWidth="1"/>
    <col min="9737" max="9741" width="18.5" style="74" customWidth="1"/>
    <col min="9742" max="9742" width="24" style="74" bestFit="1" customWidth="1"/>
    <col min="9743" max="9744" width="14.625" style="74" customWidth="1"/>
    <col min="9745" max="9981" width="9" style="74"/>
    <col min="9982" max="9982" width="4.5" style="74" bestFit="1" customWidth="1"/>
    <col min="9983" max="9983" width="9" style="74" bestFit="1" customWidth="1"/>
    <col min="9984" max="9984" width="13.75" style="74" bestFit="1" customWidth="1"/>
    <col min="9985" max="9985" width="21.75" style="74" customWidth="1"/>
    <col min="9986" max="9986" width="26.5" style="74" customWidth="1"/>
    <col min="9987" max="9987" width="15.875" style="74" customWidth="1"/>
    <col min="9988" max="9988" width="23.25" style="74" customWidth="1"/>
    <col min="9989" max="9989" width="24.5" style="74" customWidth="1"/>
    <col min="9990" max="9990" width="16.25" style="74" customWidth="1"/>
    <col min="9991" max="9991" width="30.375" style="74" customWidth="1"/>
    <col min="9992" max="9992" width="62.125" style="74" customWidth="1"/>
    <col min="9993" max="9997" width="18.5" style="74" customWidth="1"/>
    <col min="9998" max="9998" width="24" style="74" bestFit="1" customWidth="1"/>
    <col min="9999" max="10000" width="14.625" style="74" customWidth="1"/>
    <col min="10001" max="10237" width="9" style="74"/>
    <col min="10238" max="10238" width="4.5" style="74" bestFit="1" customWidth="1"/>
    <col min="10239" max="10239" width="9" style="74" bestFit="1" customWidth="1"/>
    <col min="10240" max="10240" width="13.75" style="74" bestFit="1" customWidth="1"/>
    <col min="10241" max="10241" width="21.75" style="74" customWidth="1"/>
    <col min="10242" max="10242" width="26.5" style="74" customWidth="1"/>
    <col min="10243" max="10243" width="15.875" style="74" customWidth="1"/>
    <col min="10244" max="10244" width="23.25" style="74" customWidth="1"/>
    <col min="10245" max="10245" width="24.5" style="74" customWidth="1"/>
    <col min="10246" max="10246" width="16.25" style="74" customWidth="1"/>
    <col min="10247" max="10247" width="30.375" style="74" customWidth="1"/>
    <col min="10248" max="10248" width="62.125" style="74" customWidth="1"/>
    <col min="10249" max="10253" width="18.5" style="74" customWidth="1"/>
    <col min="10254" max="10254" width="24" style="74" bestFit="1" customWidth="1"/>
    <col min="10255" max="10256" width="14.625" style="74" customWidth="1"/>
    <col min="10257" max="10493" width="9" style="74"/>
    <col min="10494" max="10494" width="4.5" style="74" bestFit="1" customWidth="1"/>
    <col min="10495" max="10495" width="9" style="74" bestFit="1" customWidth="1"/>
    <col min="10496" max="10496" width="13.75" style="74" bestFit="1" customWidth="1"/>
    <col min="10497" max="10497" width="21.75" style="74" customWidth="1"/>
    <col min="10498" max="10498" width="26.5" style="74" customWidth="1"/>
    <col min="10499" max="10499" width="15.875" style="74" customWidth="1"/>
    <col min="10500" max="10500" width="23.25" style="74" customWidth="1"/>
    <col min="10501" max="10501" width="24.5" style="74" customWidth="1"/>
    <col min="10502" max="10502" width="16.25" style="74" customWidth="1"/>
    <col min="10503" max="10503" width="30.375" style="74" customWidth="1"/>
    <col min="10504" max="10504" width="62.125" style="74" customWidth="1"/>
    <col min="10505" max="10509" width="18.5" style="74" customWidth="1"/>
    <col min="10510" max="10510" width="24" style="74" bestFit="1" customWidth="1"/>
    <col min="10511" max="10512" width="14.625" style="74" customWidth="1"/>
    <col min="10513" max="10749" width="9" style="74"/>
    <col min="10750" max="10750" width="4.5" style="74" bestFit="1" customWidth="1"/>
    <col min="10751" max="10751" width="9" style="74" bestFit="1" customWidth="1"/>
    <col min="10752" max="10752" width="13.75" style="74" bestFit="1" customWidth="1"/>
    <col min="10753" max="10753" width="21.75" style="74" customWidth="1"/>
    <col min="10754" max="10754" width="26.5" style="74" customWidth="1"/>
    <col min="10755" max="10755" width="15.875" style="74" customWidth="1"/>
    <col min="10756" max="10756" width="23.25" style="74" customWidth="1"/>
    <col min="10757" max="10757" width="24.5" style="74" customWidth="1"/>
    <col min="10758" max="10758" width="16.25" style="74" customWidth="1"/>
    <col min="10759" max="10759" width="30.375" style="74" customWidth="1"/>
    <col min="10760" max="10760" width="62.125" style="74" customWidth="1"/>
    <col min="10761" max="10765" width="18.5" style="74" customWidth="1"/>
    <col min="10766" max="10766" width="24" style="74" bestFit="1" customWidth="1"/>
    <col min="10767" max="10768" width="14.625" style="74" customWidth="1"/>
    <col min="10769" max="11005" width="9" style="74"/>
    <col min="11006" max="11006" width="4.5" style="74" bestFit="1" customWidth="1"/>
    <col min="11007" max="11007" width="9" style="74" bestFit="1" customWidth="1"/>
    <col min="11008" max="11008" width="13.75" style="74" bestFit="1" customWidth="1"/>
    <col min="11009" max="11009" width="21.75" style="74" customWidth="1"/>
    <col min="11010" max="11010" width="26.5" style="74" customWidth="1"/>
    <col min="11011" max="11011" width="15.875" style="74" customWidth="1"/>
    <col min="11012" max="11012" width="23.25" style="74" customWidth="1"/>
    <col min="11013" max="11013" width="24.5" style="74" customWidth="1"/>
    <col min="11014" max="11014" width="16.25" style="74" customWidth="1"/>
    <col min="11015" max="11015" width="30.375" style="74" customWidth="1"/>
    <col min="11016" max="11016" width="62.125" style="74" customWidth="1"/>
    <col min="11017" max="11021" width="18.5" style="74" customWidth="1"/>
    <col min="11022" max="11022" width="24" style="74" bestFit="1" customWidth="1"/>
    <col min="11023" max="11024" width="14.625" style="74" customWidth="1"/>
    <col min="11025" max="11261" width="9" style="74"/>
    <col min="11262" max="11262" width="4.5" style="74" bestFit="1" customWidth="1"/>
    <col min="11263" max="11263" width="9" style="74" bestFit="1" customWidth="1"/>
    <col min="11264" max="11264" width="13.75" style="74" bestFit="1" customWidth="1"/>
    <col min="11265" max="11265" width="21.75" style="74" customWidth="1"/>
    <col min="11266" max="11266" width="26.5" style="74" customWidth="1"/>
    <col min="11267" max="11267" width="15.875" style="74" customWidth="1"/>
    <col min="11268" max="11268" width="23.25" style="74" customWidth="1"/>
    <col min="11269" max="11269" width="24.5" style="74" customWidth="1"/>
    <col min="11270" max="11270" width="16.25" style="74" customWidth="1"/>
    <col min="11271" max="11271" width="30.375" style="74" customWidth="1"/>
    <col min="11272" max="11272" width="62.125" style="74" customWidth="1"/>
    <col min="11273" max="11277" width="18.5" style="74" customWidth="1"/>
    <col min="11278" max="11278" width="24" style="74" bestFit="1" customWidth="1"/>
    <col min="11279" max="11280" width="14.625" style="74" customWidth="1"/>
    <col min="11281" max="11517" width="9" style="74"/>
    <col min="11518" max="11518" width="4.5" style="74" bestFit="1" customWidth="1"/>
    <col min="11519" max="11519" width="9" style="74" bestFit="1" customWidth="1"/>
    <col min="11520" max="11520" width="13.75" style="74" bestFit="1" customWidth="1"/>
    <col min="11521" max="11521" width="21.75" style="74" customWidth="1"/>
    <col min="11522" max="11522" width="26.5" style="74" customWidth="1"/>
    <col min="11523" max="11523" width="15.875" style="74" customWidth="1"/>
    <col min="11524" max="11524" width="23.25" style="74" customWidth="1"/>
    <col min="11525" max="11525" width="24.5" style="74" customWidth="1"/>
    <col min="11526" max="11526" width="16.25" style="74" customWidth="1"/>
    <col min="11527" max="11527" width="30.375" style="74" customWidth="1"/>
    <col min="11528" max="11528" width="62.125" style="74" customWidth="1"/>
    <col min="11529" max="11533" width="18.5" style="74" customWidth="1"/>
    <col min="11534" max="11534" width="24" style="74" bestFit="1" customWidth="1"/>
    <col min="11535" max="11536" width="14.625" style="74" customWidth="1"/>
    <col min="11537" max="11773" width="9" style="74"/>
    <col min="11774" max="11774" width="4.5" style="74" bestFit="1" customWidth="1"/>
    <col min="11775" max="11775" width="9" style="74" bestFit="1" customWidth="1"/>
    <col min="11776" max="11776" width="13.75" style="74" bestFit="1" customWidth="1"/>
    <col min="11777" max="11777" width="21.75" style="74" customWidth="1"/>
    <col min="11778" max="11778" width="26.5" style="74" customWidth="1"/>
    <col min="11779" max="11779" width="15.875" style="74" customWidth="1"/>
    <col min="11780" max="11780" width="23.25" style="74" customWidth="1"/>
    <col min="11781" max="11781" width="24.5" style="74" customWidth="1"/>
    <col min="11782" max="11782" width="16.25" style="74" customWidth="1"/>
    <col min="11783" max="11783" width="30.375" style="74" customWidth="1"/>
    <col min="11784" max="11784" width="62.125" style="74" customWidth="1"/>
    <col min="11785" max="11789" width="18.5" style="74" customWidth="1"/>
    <col min="11790" max="11790" width="24" style="74" bestFit="1" customWidth="1"/>
    <col min="11791" max="11792" width="14.625" style="74" customWidth="1"/>
    <col min="11793" max="12029" width="9" style="74"/>
    <col min="12030" max="12030" width="4.5" style="74" bestFit="1" customWidth="1"/>
    <col min="12031" max="12031" width="9" style="74" bestFit="1" customWidth="1"/>
    <col min="12032" max="12032" width="13.75" style="74" bestFit="1" customWidth="1"/>
    <col min="12033" max="12033" width="21.75" style="74" customWidth="1"/>
    <col min="12034" max="12034" width="26.5" style="74" customWidth="1"/>
    <col min="12035" max="12035" width="15.875" style="74" customWidth="1"/>
    <col min="12036" max="12036" width="23.25" style="74" customWidth="1"/>
    <col min="12037" max="12037" width="24.5" style="74" customWidth="1"/>
    <col min="12038" max="12038" width="16.25" style="74" customWidth="1"/>
    <col min="12039" max="12039" width="30.375" style="74" customWidth="1"/>
    <col min="12040" max="12040" width="62.125" style="74" customWidth="1"/>
    <col min="12041" max="12045" width="18.5" style="74" customWidth="1"/>
    <col min="12046" max="12046" width="24" style="74" bestFit="1" customWidth="1"/>
    <col min="12047" max="12048" width="14.625" style="74" customWidth="1"/>
    <col min="12049" max="12285" width="9" style="74"/>
    <col min="12286" max="12286" width="4.5" style="74" bestFit="1" customWidth="1"/>
    <col min="12287" max="12287" width="9" style="74" bestFit="1" customWidth="1"/>
    <col min="12288" max="12288" width="13.75" style="74" bestFit="1" customWidth="1"/>
    <col min="12289" max="12289" width="21.75" style="74" customWidth="1"/>
    <col min="12290" max="12290" width="26.5" style="74" customWidth="1"/>
    <col min="12291" max="12291" width="15.875" style="74" customWidth="1"/>
    <col min="12292" max="12292" width="23.25" style="74" customWidth="1"/>
    <col min="12293" max="12293" width="24.5" style="74" customWidth="1"/>
    <col min="12294" max="12294" width="16.25" style="74" customWidth="1"/>
    <col min="12295" max="12295" width="30.375" style="74" customWidth="1"/>
    <col min="12296" max="12296" width="62.125" style="74" customWidth="1"/>
    <col min="12297" max="12301" width="18.5" style="74" customWidth="1"/>
    <col min="12302" max="12302" width="24" style="74" bestFit="1" customWidth="1"/>
    <col min="12303" max="12304" width="14.625" style="74" customWidth="1"/>
    <col min="12305" max="12541" width="9" style="74"/>
    <col min="12542" max="12542" width="4.5" style="74" bestFit="1" customWidth="1"/>
    <col min="12543" max="12543" width="9" style="74" bestFit="1" customWidth="1"/>
    <col min="12544" max="12544" width="13.75" style="74" bestFit="1" customWidth="1"/>
    <col min="12545" max="12545" width="21.75" style="74" customWidth="1"/>
    <col min="12546" max="12546" width="26.5" style="74" customWidth="1"/>
    <col min="12547" max="12547" width="15.875" style="74" customWidth="1"/>
    <col min="12548" max="12548" width="23.25" style="74" customWidth="1"/>
    <col min="12549" max="12549" width="24.5" style="74" customWidth="1"/>
    <col min="12550" max="12550" width="16.25" style="74" customWidth="1"/>
    <col min="12551" max="12551" width="30.375" style="74" customWidth="1"/>
    <col min="12552" max="12552" width="62.125" style="74" customWidth="1"/>
    <col min="12553" max="12557" width="18.5" style="74" customWidth="1"/>
    <col min="12558" max="12558" width="24" style="74" bestFit="1" customWidth="1"/>
    <col min="12559" max="12560" width="14.625" style="74" customWidth="1"/>
    <col min="12561" max="12797" width="9" style="74"/>
    <col min="12798" max="12798" width="4.5" style="74" bestFit="1" customWidth="1"/>
    <col min="12799" max="12799" width="9" style="74" bestFit="1" customWidth="1"/>
    <col min="12800" max="12800" width="13.75" style="74" bestFit="1" customWidth="1"/>
    <col min="12801" max="12801" width="21.75" style="74" customWidth="1"/>
    <col min="12802" max="12802" width="26.5" style="74" customWidth="1"/>
    <col min="12803" max="12803" width="15.875" style="74" customWidth="1"/>
    <col min="12804" max="12804" width="23.25" style="74" customWidth="1"/>
    <col min="12805" max="12805" width="24.5" style="74" customWidth="1"/>
    <col min="12806" max="12806" width="16.25" style="74" customWidth="1"/>
    <col min="12807" max="12807" width="30.375" style="74" customWidth="1"/>
    <col min="12808" max="12808" width="62.125" style="74" customWidth="1"/>
    <col min="12809" max="12813" width="18.5" style="74" customWidth="1"/>
    <col min="12814" max="12814" width="24" style="74" bestFit="1" customWidth="1"/>
    <col min="12815" max="12816" width="14.625" style="74" customWidth="1"/>
    <col min="12817" max="13053" width="9" style="74"/>
    <col min="13054" max="13054" width="4.5" style="74" bestFit="1" customWidth="1"/>
    <col min="13055" max="13055" width="9" style="74" bestFit="1" customWidth="1"/>
    <col min="13056" max="13056" width="13.75" style="74" bestFit="1" customWidth="1"/>
    <col min="13057" max="13057" width="21.75" style="74" customWidth="1"/>
    <col min="13058" max="13058" width="26.5" style="74" customWidth="1"/>
    <col min="13059" max="13059" width="15.875" style="74" customWidth="1"/>
    <col min="13060" max="13060" width="23.25" style="74" customWidth="1"/>
    <col min="13061" max="13061" width="24.5" style="74" customWidth="1"/>
    <col min="13062" max="13062" width="16.25" style="74" customWidth="1"/>
    <col min="13063" max="13063" width="30.375" style="74" customWidth="1"/>
    <col min="13064" max="13064" width="62.125" style="74" customWidth="1"/>
    <col min="13065" max="13069" width="18.5" style="74" customWidth="1"/>
    <col min="13070" max="13070" width="24" style="74" bestFit="1" customWidth="1"/>
    <col min="13071" max="13072" width="14.625" style="74" customWidth="1"/>
    <col min="13073" max="13309" width="9" style="74"/>
    <col min="13310" max="13310" width="4.5" style="74" bestFit="1" customWidth="1"/>
    <col min="13311" max="13311" width="9" style="74" bestFit="1" customWidth="1"/>
    <col min="13312" max="13312" width="13.75" style="74" bestFit="1" customWidth="1"/>
    <col min="13313" max="13313" width="21.75" style="74" customWidth="1"/>
    <col min="13314" max="13314" width="26.5" style="74" customWidth="1"/>
    <col min="13315" max="13315" width="15.875" style="74" customWidth="1"/>
    <col min="13316" max="13316" width="23.25" style="74" customWidth="1"/>
    <col min="13317" max="13317" width="24.5" style="74" customWidth="1"/>
    <col min="13318" max="13318" width="16.25" style="74" customWidth="1"/>
    <col min="13319" max="13319" width="30.375" style="74" customWidth="1"/>
    <col min="13320" max="13320" width="62.125" style="74" customWidth="1"/>
    <col min="13321" max="13325" width="18.5" style="74" customWidth="1"/>
    <col min="13326" max="13326" width="24" style="74" bestFit="1" customWidth="1"/>
    <col min="13327" max="13328" width="14.625" style="74" customWidth="1"/>
    <col min="13329" max="13565" width="9" style="74"/>
    <col min="13566" max="13566" width="4.5" style="74" bestFit="1" customWidth="1"/>
    <col min="13567" max="13567" width="9" style="74" bestFit="1" customWidth="1"/>
    <col min="13568" max="13568" width="13.75" style="74" bestFit="1" customWidth="1"/>
    <col min="13569" max="13569" width="21.75" style="74" customWidth="1"/>
    <col min="13570" max="13570" width="26.5" style="74" customWidth="1"/>
    <col min="13571" max="13571" width="15.875" style="74" customWidth="1"/>
    <col min="13572" max="13572" width="23.25" style="74" customWidth="1"/>
    <col min="13573" max="13573" width="24.5" style="74" customWidth="1"/>
    <col min="13574" max="13574" width="16.25" style="74" customWidth="1"/>
    <col min="13575" max="13575" width="30.375" style="74" customWidth="1"/>
    <col min="13576" max="13576" width="62.125" style="74" customWidth="1"/>
    <col min="13577" max="13581" width="18.5" style="74" customWidth="1"/>
    <col min="13582" max="13582" width="24" style="74" bestFit="1" customWidth="1"/>
    <col min="13583" max="13584" width="14.625" style="74" customWidth="1"/>
    <col min="13585" max="13821" width="9" style="74"/>
    <col min="13822" max="13822" width="4.5" style="74" bestFit="1" customWidth="1"/>
    <col min="13823" max="13823" width="9" style="74" bestFit="1" customWidth="1"/>
    <col min="13824" max="13824" width="13.75" style="74" bestFit="1" customWidth="1"/>
    <col min="13825" max="13825" width="21.75" style="74" customWidth="1"/>
    <col min="13826" max="13826" width="26.5" style="74" customWidth="1"/>
    <col min="13827" max="13827" width="15.875" style="74" customWidth="1"/>
    <col min="13828" max="13828" width="23.25" style="74" customWidth="1"/>
    <col min="13829" max="13829" width="24.5" style="74" customWidth="1"/>
    <col min="13830" max="13830" width="16.25" style="74" customWidth="1"/>
    <col min="13831" max="13831" width="30.375" style="74" customWidth="1"/>
    <col min="13832" max="13832" width="62.125" style="74" customWidth="1"/>
    <col min="13833" max="13837" width="18.5" style="74" customWidth="1"/>
    <col min="13838" max="13838" width="24" style="74" bestFit="1" customWidth="1"/>
    <col min="13839" max="13840" width="14.625" style="74" customWidth="1"/>
    <col min="13841" max="14077" width="9" style="74"/>
    <col min="14078" max="14078" width="4.5" style="74" bestFit="1" customWidth="1"/>
    <col min="14079" max="14079" width="9" style="74" bestFit="1" customWidth="1"/>
    <col min="14080" max="14080" width="13.75" style="74" bestFit="1" customWidth="1"/>
    <col min="14081" max="14081" width="21.75" style="74" customWidth="1"/>
    <col min="14082" max="14082" width="26.5" style="74" customWidth="1"/>
    <col min="14083" max="14083" width="15.875" style="74" customWidth="1"/>
    <col min="14084" max="14084" width="23.25" style="74" customWidth="1"/>
    <col min="14085" max="14085" width="24.5" style="74" customWidth="1"/>
    <col min="14086" max="14086" width="16.25" style="74" customWidth="1"/>
    <col min="14087" max="14087" width="30.375" style="74" customWidth="1"/>
    <col min="14088" max="14088" width="62.125" style="74" customWidth="1"/>
    <col min="14089" max="14093" width="18.5" style="74" customWidth="1"/>
    <col min="14094" max="14094" width="24" style="74" bestFit="1" customWidth="1"/>
    <col min="14095" max="14096" width="14.625" style="74" customWidth="1"/>
    <col min="14097" max="14333" width="9" style="74"/>
    <col min="14334" max="14334" width="4.5" style="74" bestFit="1" customWidth="1"/>
    <col min="14335" max="14335" width="9" style="74" bestFit="1" customWidth="1"/>
    <col min="14336" max="14336" width="13.75" style="74" bestFit="1" customWidth="1"/>
    <col min="14337" max="14337" width="21.75" style="74" customWidth="1"/>
    <col min="14338" max="14338" width="26.5" style="74" customWidth="1"/>
    <col min="14339" max="14339" width="15.875" style="74" customWidth="1"/>
    <col min="14340" max="14340" width="23.25" style="74" customWidth="1"/>
    <col min="14341" max="14341" width="24.5" style="74" customWidth="1"/>
    <col min="14342" max="14342" width="16.25" style="74" customWidth="1"/>
    <col min="14343" max="14343" width="30.375" style="74" customWidth="1"/>
    <col min="14344" max="14344" width="62.125" style="74" customWidth="1"/>
    <col min="14345" max="14349" width="18.5" style="74" customWidth="1"/>
    <col min="14350" max="14350" width="24" style="74" bestFit="1" customWidth="1"/>
    <col min="14351" max="14352" width="14.625" style="74" customWidth="1"/>
    <col min="14353" max="14589" width="9" style="74"/>
    <col min="14590" max="14590" width="4.5" style="74" bestFit="1" customWidth="1"/>
    <col min="14591" max="14591" width="9" style="74" bestFit="1" customWidth="1"/>
    <col min="14592" max="14592" width="13.75" style="74" bestFit="1" customWidth="1"/>
    <col min="14593" max="14593" width="21.75" style="74" customWidth="1"/>
    <col min="14594" max="14594" width="26.5" style="74" customWidth="1"/>
    <col min="14595" max="14595" width="15.875" style="74" customWidth="1"/>
    <col min="14596" max="14596" width="23.25" style="74" customWidth="1"/>
    <col min="14597" max="14597" width="24.5" style="74" customWidth="1"/>
    <col min="14598" max="14598" width="16.25" style="74" customWidth="1"/>
    <col min="14599" max="14599" width="30.375" style="74" customWidth="1"/>
    <col min="14600" max="14600" width="62.125" style="74" customWidth="1"/>
    <col min="14601" max="14605" width="18.5" style="74" customWidth="1"/>
    <col min="14606" max="14606" width="24" style="74" bestFit="1" customWidth="1"/>
    <col min="14607" max="14608" width="14.625" style="74" customWidth="1"/>
    <col min="14609" max="14845" width="9" style="74"/>
    <col min="14846" max="14846" width="4.5" style="74" bestFit="1" customWidth="1"/>
    <col min="14847" max="14847" width="9" style="74" bestFit="1" customWidth="1"/>
    <col min="14848" max="14848" width="13.75" style="74" bestFit="1" customWidth="1"/>
    <col min="14849" max="14849" width="21.75" style="74" customWidth="1"/>
    <col min="14850" max="14850" width="26.5" style="74" customWidth="1"/>
    <col min="14851" max="14851" width="15.875" style="74" customWidth="1"/>
    <col min="14852" max="14852" width="23.25" style="74" customWidth="1"/>
    <col min="14853" max="14853" width="24.5" style="74" customWidth="1"/>
    <col min="14854" max="14854" width="16.25" style="74" customWidth="1"/>
    <col min="14855" max="14855" width="30.375" style="74" customWidth="1"/>
    <col min="14856" max="14856" width="62.125" style="74" customWidth="1"/>
    <col min="14857" max="14861" width="18.5" style="74" customWidth="1"/>
    <col min="14862" max="14862" width="24" style="74" bestFit="1" customWidth="1"/>
    <col min="14863" max="14864" width="14.625" style="74" customWidth="1"/>
    <col min="14865" max="15101" width="9" style="74"/>
    <col min="15102" max="15102" width="4.5" style="74" bestFit="1" customWidth="1"/>
    <col min="15103" max="15103" width="9" style="74" bestFit="1" customWidth="1"/>
    <col min="15104" max="15104" width="13.75" style="74" bestFit="1" customWidth="1"/>
    <col min="15105" max="15105" width="21.75" style="74" customWidth="1"/>
    <col min="15106" max="15106" width="26.5" style="74" customWidth="1"/>
    <col min="15107" max="15107" width="15.875" style="74" customWidth="1"/>
    <col min="15108" max="15108" width="23.25" style="74" customWidth="1"/>
    <col min="15109" max="15109" width="24.5" style="74" customWidth="1"/>
    <col min="15110" max="15110" width="16.25" style="74" customWidth="1"/>
    <col min="15111" max="15111" width="30.375" style="74" customWidth="1"/>
    <col min="15112" max="15112" width="62.125" style="74" customWidth="1"/>
    <col min="15113" max="15117" width="18.5" style="74" customWidth="1"/>
    <col min="15118" max="15118" width="24" style="74" bestFit="1" customWidth="1"/>
    <col min="15119" max="15120" width="14.625" style="74" customWidth="1"/>
    <col min="15121" max="15357" width="9" style="74"/>
    <col min="15358" max="15358" width="4.5" style="74" bestFit="1" customWidth="1"/>
    <col min="15359" max="15359" width="9" style="74" bestFit="1" customWidth="1"/>
    <col min="15360" max="15360" width="13.75" style="74" bestFit="1" customWidth="1"/>
    <col min="15361" max="15361" width="21.75" style="74" customWidth="1"/>
    <col min="15362" max="15362" width="26.5" style="74" customWidth="1"/>
    <col min="15363" max="15363" width="15.875" style="74" customWidth="1"/>
    <col min="15364" max="15364" width="23.25" style="74" customWidth="1"/>
    <col min="15365" max="15365" width="24.5" style="74" customWidth="1"/>
    <col min="15366" max="15366" width="16.25" style="74" customWidth="1"/>
    <col min="15367" max="15367" width="30.375" style="74" customWidth="1"/>
    <col min="15368" max="15368" width="62.125" style="74" customWidth="1"/>
    <col min="15369" max="15373" width="18.5" style="74" customWidth="1"/>
    <col min="15374" max="15374" width="24" style="74" bestFit="1" customWidth="1"/>
    <col min="15375" max="15376" width="14.625" style="74" customWidth="1"/>
    <col min="15377" max="15613" width="9" style="74"/>
    <col min="15614" max="15614" width="4.5" style="74" bestFit="1" customWidth="1"/>
    <col min="15615" max="15615" width="9" style="74" bestFit="1" customWidth="1"/>
    <col min="15616" max="15616" width="13.75" style="74" bestFit="1" customWidth="1"/>
    <col min="15617" max="15617" width="21.75" style="74" customWidth="1"/>
    <col min="15618" max="15618" width="26.5" style="74" customWidth="1"/>
    <col min="15619" max="15619" width="15.875" style="74" customWidth="1"/>
    <col min="15620" max="15620" width="23.25" style="74" customWidth="1"/>
    <col min="15621" max="15621" width="24.5" style="74" customWidth="1"/>
    <col min="15622" max="15622" width="16.25" style="74" customWidth="1"/>
    <col min="15623" max="15623" width="30.375" style="74" customWidth="1"/>
    <col min="15624" max="15624" width="62.125" style="74" customWidth="1"/>
    <col min="15625" max="15629" width="18.5" style="74" customWidth="1"/>
    <col min="15630" max="15630" width="24" style="74" bestFit="1" customWidth="1"/>
    <col min="15631" max="15632" width="14.625" style="74" customWidth="1"/>
    <col min="15633" max="15869" width="9" style="74"/>
    <col min="15870" max="15870" width="4.5" style="74" bestFit="1" customWidth="1"/>
    <col min="15871" max="15871" width="9" style="74" bestFit="1" customWidth="1"/>
    <col min="15872" max="15872" width="13.75" style="74" bestFit="1" customWidth="1"/>
    <col min="15873" max="15873" width="21.75" style="74" customWidth="1"/>
    <col min="15874" max="15874" width="26.5" style="74" customWidth="1"/>
    <col min="15875" max="15875" width="15.875" style="74" customWidth="1"/>
    <col min="15876" max="15876" width="23.25" style="74" customWidth="1"/>
    <col min="15877" max="15877" width="24.5" style="74" customWidth="1"/>
    <col min="15878" max="15878" width="16.25" style="74" customWidth="1"/>
    <col min="15879" max="15879" width="30.375" style="74" customWidth="1"/>
    <col min="15880" max="15880" width="62.125" style="74" customWidth="1"/>
    <col min="15881" max="15885" width="18.5" style="74" customWidth="1"/>
    <col min="15886" max="15886" width="24" style="74" bestFit="1" customWidth="1"/>
    <col min="15887" max="15888" width="14.625" style="74" customWidth="1"/>
    <col min="15889" max="16125" width="9" style="74"/>
    <col min="16126" max="16126" width="4.5" style="74" bestFit="1" customWidth="1"/>
    <col min="16127" max="16127" width="9" style="74" bestFit="1" customWidth="1"/>
    <col min="16128" max="16128" width="13.75" style="74" bestFit="1" customWidth="1"/>
    <col min="16129" max="16129" width="21.75" style="74" customWidth="1"/>
    <col min="16130" max="16130" width="26.5" style="74" customWidth="1"/>
    <col min="16131" max="16131" width="15.875" style="74" customWidth="1"/>
    <col min="16132" max="16132" width="23.25" style="74" customWidth="1"/>
    <col min="16133" max="16133" width="24.5" style="74" customWidth="1"/>
    <col min="16134" max="16134" width="16.25" style="74" customWidth="1"/>
    <col min="16135" max="16135" width="30.375" style="74" customWidth="1"/>
    <col min="16136" max="16136" width="62.125" style="74" customWidth="1"/>
    <col min="16137" max="16141" width="18.5" style="74" customWidth="1"/>
    <col min="16142" max="16142" width="24" style="74" bestFit="1" customWidth="1"/>
    <col min="16143" max="16144" width="14.625" style="74" customWidth="1"/>
    <col min="16145" max="16384" width="9" style="74"/>
  </cols>
  <sheetData>
    <row r="1" spans="1:19" ht="27" customHeight="1">
      <c r="B1" s="88" t="s">
        <v>40</v>
      </c>
      <c r="H1" s="243" t="s">
        <v>172</v>
      </c>
    </row>
    <row r="2" spans="1:19" ht="15" customHeight="1">
      <c r="B2" s="88"/>
    </row>
    <row r="3" spans="1:19" ht="36.75" customHeight="1">
      <c r="B3" s="639" t="s">
        <v>0</v>
      </c>
      <c r="C3" s="640" t="s">
        <v>31</v>
      </c>
      <c r="D3" s="640" t="s">
        <v>32</v>
      </c>
      <c r="E3" s="640" t="s">
        <v>33</v>
      </c>
      <c r="F3" s="642" t="s">
        <v>34</v>
      </c>
      <c r="G3" s="642" t="s">
        <v>35</v>
      </c>
      <c r="H3" s="642" t="s">
        <v>36</v>
      </c>
      <c r="I3" s="648" t="s">
        <v>37</v>
      </c>
      <c r="J3" s="639" t="s">
        <v>38</v>
      </c>
      <c r="K3" s="639" t="s">
        <v>39</v>
      </c>
      <c r="L3" s="646" t="s">
        <v>110</v>
      </c>
      <c r="M3" s="650" t="s">
        <v>58</v>
      </c>
      <c r="N3" s="652" t="s">
        <v>44</v>
      </c>
      <c r="O3" s="653"/>
      <c r="P3" s="653"/>
      <c r="Q3" s="80" t="s">
        <v>41</v>
      </c>
      <c r="R3" s="644" t="s">
        <v>42</v>
      </c>
      <c r="S3" s="644" t="s">
        <v>43</v>
      </c>
    </row>
    <row r="4" spans="1:19" ht="32.25" customHeight="1">
      <c r="B4" s="639"/>
      <c r="C4" s="641"/>
      <c r="D4" s="641"/>
      <c r="E4" s="641"/>
      <c r="F4" s="643"/>
      <c r="G4" s="643"/>
      <c r="H4" s="643"/>
      <c r="I4" s="649"/>
      <c r="J4" s="648"/>
      <c r="K4" s="648"/>
      <c r="L4" s="647"/>
      <c r="M4" s="651"/>
      <c r="N4" s="75" t="s">
        <v>27</v>
      </c>
      <c r="O4" s="172" t="s">
        <v>28</v>
      </c>
      <c r="P4" s="172" t="s">
        <v>29</v>
      </c>
      <c r="Q4" s="173" t="s">
        <v>30</v>
      </c>
      <c r="R4" s="645"/>
      <c r="S4" s="645"/>
    </row>
    <row r="5" spans="1:19" ht="94.5" customHeight="1">
      <c r="A5" s="108"/>
      <c r="B5" s="171">
        <f>'➀治験等経費算定表'!$AH$1</f>
        <v>0</v>
      </c>
      <c r="C5" s="80">
        <f>'➀治験等経費算定表'!$AI$11</f>
        <v>0</v>
      </c>
      <c r="D5" s="76" t="s">
        <v>107</v>
      </c>
      <c r="E5" s="77" t="s">
        <v>108</v>
      </c>
      <c r="F5" s="76" t="s">
        <v>109</v>
      </c>
      <c r="G5" s="76" t="s">
        <v>107</v>
      </c>
      <c r="H5" s="77" t="s">
        <v>108</v>
      </c>
      <c r="I5" s="78"/>
      <c r="J5" s="79">
        <f>'➀治験等経費算定表'!I16</f>
        <v>0</v>
      </c>
      <c r="K5" s="76"/>
      <c r="L5" s="79" t="e">
        <f>③継続契約算出表!#REF!</f>
        <v>#REF!</v>
      </c>
      <c r="M5" s="79">
        <f>IF('➀治験等経費算定表'!$Y$5="新　規",②新規契約算出表!C33,③継続契約算出表!#REF!)</f>
        <v>0</v>
      </c>
      <c r="N5" s="174">
        <f>'➀治験等経費算定表'!L20</f>
        <v>0</v>
      </c>
      <c r="O5" s="174">
        <f>'➀治験等経費算定表'!AJ20</f>
        <v>0</v>
      </c>
      <c r="P5" s="279" t="str">
        <f>IF('➀治験等経費算定表'!$Y$5="新　規",'➀治験等経費算定表'!AE82,'➀治験等経費算定表'!$AE$92)</f>
        <v>0</v>
      </c>
      <c r="Q5" s="76"/>
      <c r="R5" s="76"/>
      <c r="S5" s="76"/>
    </row>
    <row r="6" spans="1:19" s="81" customFormat="1" ht="18" customHeight="1">
      <c r="B6" s="83"/>
      <c r="C6" s="84"/>
      <c r="E6" s="82"/>
      <c r="F6" s="85"/>
      <c r="G6" s="85"/>
      <c r="H6" s="85"/>
      <c r="I6" s="86"/>
      <c r="K6" s="82"/>
      <c r="L6" s="83"/>
      <c r="M6" s="83"/>
      <c r="N6" s="83"/>
      <c r="O6" s="83"/>
    </row>
    <row r="7" spans="1:19" s="81" customFormat="1" ht="18" customHeight="1">
      <c r="B7" s="83"/>
      <c r="C7" s="84"/>
      <c r="D7" s="78"/>
      <c r="E7" s="111" t="s">
        <v>45</v>
      </c>
      <c r="F7" s="85"/>
      <c r="H7" s="85"/>
      <c r="I7" s="86"/>
      <c r="L7" s="87"/>
      <c r="M7" s="87"/>
      <c r="N7" s="87"/>
      <c r="O7" s="74"/>
    </row>
    <row r="8" spans="1:19" ht="18" customHeight="1"/>
    <row r="9" spans="1:19" ht="27" customHeight="1">
      <c r="B9" s="88" t="s">
        <v>113</v>
      </c>
    </row>
    <row r="10" spans="1:19" ht="36.75" customHeight="1">
      <c r="B10" s="639" t="s">
        <v>0</v>
      </c>
      <c r="C10" s="640" t="s">
        <v>31</v>
      </c>
      <c r="D10" s="640" t="s">
        <v>32</v>
      </c>
      <c r="E10" s="640" t="s">
        <v>33</v>
      </c>
      <c r="F10" s="642" t="s">
        <v>34</v>
      </c>
      <c r="G10" s="642" t="s">
        <v>35</v>
      </c>
      <c r="H10" s="642" t="s">
        <v>36</v>
      </c>
      <c r="I10" s="648" t="s">
        <v>37</v>
      </c>
      <c r="J10" s="639" t="s">
        <v>38</v>
      </c>
      <c r="K10" s="639" t="s">
        <v>39</v>
      </c>
      <c r="L10" s="646" t="s">
        <v>110</v>
      </c>
      <c r="M10" s="650" t="s">
        <v>58</v>
      </c>
      <c r="N10" s="652" t="s">
        <v>44</v>
      </c>
      <c r="O10" s="653"/>
      <c r="P10" s="653"/>
      <c r="Q10" s="80" t="s">
        <v>41</v>
      </c>
      <c r="R10" s="644" t="s">
        <v>42</v>
      </c>
      <c r="S10" s="644" t="s">
        <v>43</v>
      </c>
    </row>
    <row r="11" spans="1:19" ht="32.25" customHeight="1">
      <c r="B11" s="639"/>
      <c r="C11" s="641"/>
      <c r="D11" s="641"/>
      <c r="E11" s="641"/>
      <c r="F11" s="643"/>
      <c r="G11" s="643"/>
      <c r="H11" s="643"/>
      <c r="I11" s="649"/>
      <c r="J11" s="648"/>
      <c r="K11" s="648"/>
      <c r="L11" s="647"/>
      <c r="M11" s="651"/>
      <c r="N11" s="75" t="s">
        <v>27</v>
      </c>
      <c r="O11" s="172" t="s">
        <v>28</v>
      </c>
      <c r="P11" s="172" t="s">
        <v>29</v>
      </c>
      <c r="Q11" s="173" t="s">
        <v>30</v>
      </c>
      <c r="R11" s="645"/>
      <c r="S11" s="645"/>
    </row>
    <row r="12" spans="1:19" ht="94.5" customHeight="1">
      <c r="A12" s="108"/>
      <c r="B12" s="177">
        <f>⑤カルテ閲覧のみの契約算出表!B2</f>
        <v>0</v>
      </c>
      <c r="C12" s="80">
        <f>⑤カルテ閲覧のみの契約算出表!B3</f>
        <v>0</v>
      </c>
      <c r="D12" s="76" t="s">
        <v>107</v>
      </c>
      <c r="E12" s="77" t="s">
        <v>108</v>
      </c>
      <c r="F12" s="76" t="s">
        <v>109</v>
      </c>
      <c r="G12" s="76" t="s">
        <v>107</v>
      </c>
      <c r="H12" s="77" t="s">
        <v>108</v>
      </c>
      <c r="I12" s="78"/>
      <c r="J12" s="79">
        <f>⑤カルテ閲覧のみの契約算出表!E2</f>
        <v>0</v>
      </c>
      <c r="K12" s="76"/>
      <c r="L12" s="79" t="s">
        <v>114</v>
      </c>
      <c r="M12" s="178"/>
      <c r="N12" s="174">
        <f>'➀治験等経費算定表'!W65</f>
        <v>0</v>
      </c>
      <c r="O12" s="174">
        <f>N12</f>
        <v>0</v>
      </c>
      <c r="P12" s="178"/>
      <c r="Q12" s="76"/>
      <c r="R12" s="76"/>
      <c r="S12" s="76"/>
    </row>
    <row r="13" spans="1:19" s="81" customFormat="1" ht="18" customHeight="1">
      <c r="B13" s="83"/>
      <c r="C13" s="84"/>
      <c r="E13" s="82"/>
      <c r="F13" s="85"/>
      <c r="G13" s="85"/>
      <c r="H13" s="85"/>
      <c r="I13" s="86"/>
      <c r="K13" s="82"/>
      <c r="L13" s="83"/>
      <c r="M13" s="83"/>
      <c r="N13" s="83"/>
      <c r="O13" s="83"/>
    </row>
    <row r="14" spans="1:19" s="81" customFormat="1" ht="18" customHeight="1">
      <c r="B14" s="83"/>
      <c r="C14" s="84"/>
      <c r="D14" s="78"/>
      <c r="E14" s="111" t="s">
        <v>45</v>
      </c>
      <c r="F14" s="85"/>
      <c r="H14" s="85"/>
      <c r="I14" s="86"/>
      <c r="L14" s="87"/>
      <c r="M14" s="87"/>
      <c r="N14" s="87"/>
      <c r="O14" s="74"/>
    </row>
    <row r="27" s="74" customFormat="1"/>
    <row r="28" s="74" customFormat="1"/>
    <row r="29" s="74" customFormat="1"/>
    <row r="30" s="74" customFormat="1"/>
    <row r="31" s="74" customFormat="1"/>
    <row r="32" s="74" customFormat="1"/>
    <row r="33" s="74" customFormat="1"/>
    <row r="34" s="74" customFormat="1"/>
    <row r="35" s="74" customFormat="1"/>
    <row r="36" s="74" customFormat="1"/>
    <row r="37" s="74" customFormat="1"/>
    <row r="38" s="74" customFormat="1"/>
    <row r="39" s="74" customFormat="1"/>
    <row r="40" s="74" customFormat="1"/>
    <row r="41" s="74" customFormat="1"/>
    <row r="42" s="74" customFormat="1"/>
    <row r="43" s="74" customFormat="1"/>
  </sheetData>
  <mergeCells count="30">
    <mergeCell ref="L10:L11"/>
    <mergeCell ref="M10:M11"/>
    <mergeCell ref="N10:P10"/>
    <mergeCell ref="R10:R11"/>
    <mergeCell ref="S10:S11"/>
    <mergeCell ref="G10:G11"/>
    <mergeCell ref="H10:H11"/>
    <mergeCell ref="I10:I11"/>
    <mergeCell ref="J10:J11"/>
    <mergeCell ref="K10:K11"/>
    <mergeCell ref="B10:B11"/>
    <mergeCell ref="C10:C11"/>
    <mergeCell ref="D10:D11"/>
    <mergeCell ref="E10:E11"/>
    <mergeCell ref="F10:F11"/>
    <mergeCell ref="G3:G4"/>
    <mergeCell ref="S3:S4"/>
    <mergeCell ref="L3:L4"/>
    <mergeCell ref="H3:H4"/>
    <mergeCell ref="I3:I4"/>
    <mergeCell ref="J3:J4"/>
    <mergeCell ref="K3:K4"/>
    <mergeCell ref="M3:M4"/>
    <mergeCell ref="N3:P3"/>
    <mergeCell ref="R3:R4"/>
    <mergeCell ref="B3:B4"/>
    <mergeCell ref="C3:C4"/>
    <mergeCell ref="D3:D4"/>
    <mergeCell ref="E3:E4"/>
    <mergeCell ref="F3:F4"/>
  </mergeCells>
  <phoneticPr fontId="2"/>
  <pageMargins left="0.7" right="0.7"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➀治験等経費算定表</vt:lpstr>
      <vt:lpstr>②新規契約算出表</vt:lpstr>
      <vt:lpstr>③継続契約算出表</vt:lpstr>
      <vt:lpstr>④実績払い算出表(治験薬保管・生検・PK用)</vt:lpstr>
      <vt:lpstr>⑤カルテ閲覧のみの契約算出表</vt:lpstr>
      <vt:lpstr>⑥コホート追加用算出表</vt:lpstr>
      <vt:lpstr>⑦差込データ</vt:lpstr>
      <vt:lpstr>'➀治験等経費算定表'!Print_Area</vt:lpstr>
      <vt:lpstr>②新規契約算出表!Print_Area</vt:lpstr>
      <vt:lpstr>③継続契約算出表!Print_Area</vt:lpstr>
      <vt:lpstr>'④実績払い算出表(治験薬保管・生検・PK用)'!Print_Area</vt:lpstr>
      <vt:lpstr>⑤カルテ閲覧のみの契約算出表!Print_Area</vt:lpstr>
      <vt:lpstr>⑥コホート追加用算出表!Print_Area</vt:lpstr>
      <vt:lpstr>⑦差込データ!Print_Area</vt:lpstr>
      <vt:lpstr>'➀治験等経費算定表'!Print_Titles</vt:lpstr>
    </vt:vector>
  </TitlesOfParts>
  <Company>薬剤部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由香里</dc:creator>
  <cp:lastModifiedBy>加藤　大貴</cp:lastModifiedBy>
  <cp:lastPrinted>2025-12-09T04:30:15Z</cp:lastPrinted>
  <dcterms:created xsi:type="dcterms:W3CDTF">2012-10-31T02:11:59Z</dcterms:created>
  <dcterms:modified xsi:type="dcterms:W3CDTF">2026-01-15T10:20:32Z</dcterms:modified>
</cp:coreProperties>
</file>